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raccess-my.sharepoint.com/personal/stefan_praccess_se/Documents/Kursmaterial/2010/Allt om Excel 2010 Grundkurs/Excel Grundkurs/"/>
    </mc:Choice>
  </mc:AlternateContent>
  <xr:revisionPtr revIDLastSave="92" documentId="8_{B5FB5946-C4F2-4968-BA74-15DDEBBDD40F}" xr6:coauthVersionLast="47" xr6:coauthVersionMax="47" xr10:uidLastSave="{5065556E-E1AB-4D1E-A372-8964ADCE9DE8}"/>
  <bookViews>
    <workbookView xWindow="5760" yWindow="2340" windowWidth="20175" windowHeight="10935" xr2:uid="{5EBF5734-B075-4880-92D1-216AA9D25B65}"/>
  </bookViews>
  <sheets>
    <sheet name="Betalning" sheetId="1" r:id="rId1"/>
    <sheet name="Lösning Betalning" sheetId="2" r:id="rId2"/>
    <sheet name="Slutvärde" sheetId="3" r:id="rId3"/>
    <sheet name="Lösning Slutvärde" sheetId="4" r:id="rId4"/>
    <sheet name="Rak amortering 1" sheetId="5" r:id="rId5"/>
    <sheet name="Rak amortering 2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8" i="6" l="1"/>
  <c r="E8" i="6" s="1"/>
  <c r="A9" i="6"/>
  <c r="E9" i="6" s="1"/>
  <c r="A10" i="6"/>
  <c r="E10" i="6" s="1"/>
  <c r="A11" i="6"/>
  <c r="A12" i="6"/>
  <c r="E12" i="6" s="1"/>
  <c r="A13" i="6"/>
  <c r="A14" i="6"/>
  <c r="E14" i="6" s="1"/>
  <c r="A15" i="6"/>
  <c r="E15" i="6" s="1"/>
  <c r="A16" i="6"/>
  <c r="A17" i="6"/>
  <c r="A18" i="6"/>
  <c r="E18" i="6" s="1"/>
  <c r="A19" i="6"/>
  <c r="A20" i="6"/>
  <c r="E20" i="6" s="1"/>
  <c r="A21" i="6"/>
  <c r="E21" i="6" s="1"/>
  <c r="A22" i="6"/>
  <c r="E22" i="6" s="1"/>
  <c r="A23" i="6"/>
  <c r="E23" i="6" s="1"/>
  <c r="A24" i="6"/>
  <c r="A25" i="6"/>
  <c r="E25" i="6" s="1"/>
  <c r="A26" i="6"/>
  <c r="E26" i="6" s="1"/>
  <c r="A27" i="6"/>
  <c r="A28" i="6"/>
  <c r="E28" i="6" s="1"/>
  <c r="A29" i="6"/>
  <c r="E29" i="6" s="1"/>
  <c r="A30" i="6"/>
  <c r="E30" i="6" s="1"/>
  <c r="A31" i="6"/>
  <c r="E31" i="6" s="1"/>
  <c r="A32" i="6"/>
  <c r="A33" i="6"/>
  <c r="A34" i="6"/>
  <c r="E34" i="6" s="1"/>
  <c r="A35" i="6"/>
  <c r="A36" i="6"/>
  <c r="E36" i="6" s="1"/>
  <c r="A37" i="6"/>
  <c r="A38" i="6"/>
  <c r="E38" i="6" s="1"/>
  <c r="A39" i="6"/>
  <c r="E39" i="6" s="1"/>
  <c r="A40" i="6"/>
  <c r="A41" i="6"/>
  <c r="E41" i="6" s="1"/>
  <c r="A42" i="6"/>
  <c r="E42" i="6" s="1"/>
  <c r="A43" i="6"/>
  <c r="A44" i="6"/>
  <c r="E44" i="6" s="1"/>
  <c r="A45" i="6"/>
  <c r="A46" i="6"/>
  <c r="E46" i="6" s="1"/>
  <c r="A47" i="6"/>
  <c r="E47" i="6" s="1"/>
  <c r="A48" i="6"/>
  <c r="E48" i="6" s="1"/>
  <c r="A49" i="6"/>
  <c r="E49" i="6" s="1"/>
  <c r="E13" i="6"/>
  <c r="E37" i="6"/>
  <c r="E24" i="6"/>
  <c r="E33" i="6"/>
  <c r="E45" i="6"/>
  <c r="G49" i="6"/>
  <c r="F49" i="6"/>
  <c r="D49" i="6"/>
  <c r="C49" i="6"/>
  <c r="G48" i="6"/>
  <c r="F48" i="6"/>
  <c r="D48" i="6"/>
  <c r="C48" i="6"/>
  <c r="G47" i="6"/>
  <c r="F47" i="6"/>
  <c r="D47" i="6"/>
  <c r="C47" i="6"/>
  <c r="G46" i="6"/>
  <c r="F46" i="6"/>
  <c r="D46" i="6"/>
  <c r="C46" i="6"/>
  <c r="G45" i="6"/>
  <c r="F45" i="6"/>
  <c r="D45" i="6"/>
  <c r="C45" i="6"/>
  <c r="G44" i="6"/>
  <c r="F44" i="6"/>
  <c r="D44" i="6"/>
  <c r="C44" i="6"/>
  <c r="G43" i="6"/>
  <c r="F43" i="6"/>
  <c r="D43" i="6"/>
  <c r="C43" i="6"/>
  <c r="E43" i="6"/>
  <c r="G42" i="6"/>
  <c r="F42" i="6"/>
  <c r="D42" i="6"/>
  <c r="C42" i="6"/>
  <c r="G41" i="6"/>
  <c r="F41" i="6"/>
  <c r="D41" i="6"/>
  <c r="C41" i="6"/>
  <c r="G40" i="6"/>
  <c r="F40" i="6"/>
  <c r="D40" i="6"/>
  <c r="C40" i="6"/>
  <c r="E40" i="6"/>
  <c r="G39" i="6"/>
  <c r="F39" i="6"/>
  <c r="D39" i="6"/>
  <c r="C39" i="6"/>
  <c r="G38" i="6"/>
  <c r="F38" i="6"/>
  <c r="D38" i="6"/>
  <c r="C38" i="6"/>
  <c r="G37" i="6"/>
  <c r="F37" i="6"/>
  <c r="D37" i="6"/>
  <c r="C37" i="6"/>
  <c r="G36" i="6"/>
  <c r="F36" i="6"/>
  <c r="D36" i="6"/>
  <c r="C36" i="6"/>
  <c r="G35" i="6"/>
  <c r="F35" i="6"/>
  <c r="E35" i="6"/>
  <c r="D35" i="6"/>
  <c r="C35" i="6"/>
  <c r="G34" i="6"/>
  <c r="F34" i="6"/>
  <c r="D34" i="6"/>
  <c r="C34" i="6"/>
  <c r="G33" i="6"/>
  <c r="F33" i="6"/>
  <c r="D33" i="6"/>
  <c r="C33" i="6"/>
  <c r="G32" i="6"/>
  <c r="F32" i="6"/>
  <c r="E32" i="6"/>
  <c r="D32" i="6"/>
  <c r="C32" i="6"/>
  <c r="G31" i="6"/>
  <c r="F31" i="6"/>
  <c r="D31" i="6"/>
  <c r="C31" i="6"/>
  <c r="G30" i="6"/>
  <c r="F30" i="6"/>
  <c r="D30" i="6"/>
  <c r="C30" i="6"/>
  <c r="G29" i="6"/>
  <c r="F29" i="6"/>
  <c r="D29" i="6"/>
  <c r="C29" i="6"/>
  <c r="G28" i="6"/>
  <c r="F28" i="6"/>
  <c r="D28" i="6"/>
  <c r="C28" i="6"/>
  <c r="G27" i="6"/>
  <c r="F27" i="6"/>
  <c r="E27" i="6"/>
  <c r="D27" i="6"/>
  <c r="C27" i="6"/>
  <c r="G26" i="6"/>
  <c r="F26" i="6"/>
  <c r="D26" i="6"/>
  <c r="C26" i="6"/>
  <c r="G25" i="6"/>
  <c r="F25" i="6"/>
  <c r="D25" i="6"/>
  <c r="C25" i="6"/>
  <c r="G24" i="6"/>
  <c r="F24" i="6"/>
  <c r="D24" i="6"/>
  <c r="C24" i="6"/>
  <c r="G23" i="6"/>
  <c r="F23" i="6"/>
  <c r="D23" i="6"/>
  <c r="C23" i="6"/>
  <c r="G22" i="6"/>
  <c r="F22" i="6"/>
  <c r="D22" i="6"/>
  <c r="C22" i="6"/>
  <c r="G21" i="6"/>
  <c r="F21" i="6"/>
  <c r="D21" i="6"/>
  <c r="C21" i="6"/>
  <c r="G20" i="6"/>
  <c r="F20" i="6"/>
  <c r="D20" i="6"/>
  <c r="C20" i="6"/>
  <c r="G19" i="6"/>
  <c r="F19" i="6"/>
  <c r="E19" i="6"/>
  <c r="D19" i="6"/>
  <c r="C19" i="6"/>
  <c r="G18" i="6"/>
  <c r="F18" i="6"/>
  <c r="D18" i="6"/>
  <c r="C18" i="6"/>
  <c r="G17" i="6"/>
  <c r="F17" i="6"/>
  <c r="D17" i="6"/>
  <c r="C17" i="6"/>
  <c r="E17" i="6"/>
  <c r="G16" i="6"/>
  <c r="F16" i="6"/>
  <c r="E16" i="6"/>
  <c r="D16" i="6"/>
  <c r="C16" i="6"/>
  <c r="E11" i="6"/>
  <c r="C8" i="6"/>
  <c r="D8" i="6" s="1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F8" i="5"/>
  <c r="B9" i="5" s="1"/>
  <c r="D8" i="5"/>
  <c r="B8" i="5"/>
  <c r="C8" i="5" s="1"/>
  <c r="C8" i="4"/>
  <c r="B8" i="4"/>
  <c r="B6" i="4"/>
  <c r="A6" i="4"/>
  <c r="G8" i="6" l="1"/>
  <c r="C9" i="6" s="1"/>
  <c r="G9" i="6" s="1"/>
  <c r="C10" i="6" s="1"/>
  <c r="F8" i="6"/>
  <c r="E8" i="5"/>
  <c r="F9" i="5"/>
  <c r="B10" i="5" s="1"/>
  <c r="C9" i="5"/>
  <c r="E9" i="5" s="1"/>
  <c r="D9" i="6" l="1"/>
  <c r="F9" i="6" s="1"/>
  <c r="G10" i="6"/>
  <c r="C11" i="6" s="1"/>
  <c r="D10" i="6"/>
  <c r="F10" i="6" s="1"/>
  <c r="C10" i="5"/>
  <c r="E10" i="5" s="1"/>
  <c r="F10" i="5"/>
  <c r="B11" i="5" s="1"/>
  <c r="D11" i="6" l="1"/>
  <c r="F11" i="6" s="1"/>
  <c r="G11" i="6"/>
  <c r="C12" i="6" s="1"/>
  <c r="F11" i="5"/>
  <c r="B12" i="5" s="1"/>
  <c r="C11" i="5"/>
  <c r="E11" i="5" s="1"/>
  <c r="D12" i="6" l="1"/>
  <c r="F12" i="6" s="1"/>
  <c r="G12" i="6"/>
  <c r="C13" i="6" s="1"/>
  <c r="F12" i="5"/>
  <c r="B13" i="5" s="1"/>
  <c r="C12" i="5"/>
  <c r="E12" i="5" s="1"/>
  <c r="D13" i="6" l="1"/>
  <c r="F13" i="6" s="1"/>
  <c r="G13" i="6"/>
  <c r="C14" i="6" s="1"/>
  <c r="C13" i="5"/>
  <c r="E13" i="5" s="1"/>
  <c r="F13" i="5"/>
  <c r="B14" i="5" s="1"/>
  <c r="G14" i="6" l="1"/>
  <c r="C15" i="6" s="1"/>
  <c r="D14" i="6"/>
  <c r="F14" i="6" s="1"/>
  <c r="F14" i="5"/>
  <c r="B15" i="5" s="1"/>
  <c r="C14" i="5"/>
  <c r="E14" i="5" s="1"/>
  <c r="D15" i="6" l="1"/>
  <c r="F15" i="6" s="1"/>
  <c r="G15" i="6"/>
  <c r="C15" i="5"/>
  <c r="E15" i="5" s="1"/>
  <c r="F15" i="5"/>
  <c r="B16" i="5" s="1"/>
  <c r="C16" i="5" l="1"/>
  <c r="E16" i="5" s="1"/>
  <c r="F16" i="5"/>
  <c r="B17" i="5" s="1"/>
  <c r="F17" i="5" l="1"/>
  <c r="B18" i="5" s="1"/>
  <c r="C17" i="5"/>
  <c r="E17" i="5" s="1"/>
  <c r="C18" i="5" l="1"/>
  <c r="E18" i="5" s="1"/>
  <c r="F18" i="5"/>
  <c r="B19" i="5" s="1"/>
  <c r="F19" i="5" l="1"/>
  <c r="B20" i="5" s="1"/>
  <c r="C19" i="5"/>
  <c r="E19" i="5" s="1"/>
  <c r="C20" i="5" l="1"/>
  <c r="E20" i="5" s="1"/>
  <c r="F20" i="5"/>
  <c r="B21" i="5" s="1"/>
  <c r="C21" i="5" l="1"/>
  <c r="E21" i="5" s="1"/>
  <c r="F21" i="5"/>
  <c r="B22" i="5" s="1"/>
  <c r="F22" i="5" l="1"/>
  <c r="B23" i="5" s="1"/>
  <c r="C22" i="5"/>
  <c r="E22" i="5" s="1"/>
  <c r="F23" i="5" l="1"/>
  <c r="B24" i="5" s="1"/>
  <c r="C23" i="5"/>
  <c r="E23" i="5" s="1"/>
  <c r="F24" i="5" l="1"/>
  <c r="B25" i="5" s="1"/>
  <c r="C24" i="5"/>
  <c r="E24" i="5" s="1"/>
  <c r="F25" i="5" l="1"/>
  <c r="B26" i="5" s="1"/>
  <c r="C25" i="5"/>
  <c r="E25" i="5" s="1"/>
  <c r="C26" i="5" l="1"/>
  <c r="E26" i="5" s="1"/>
  <c r="F26" i="5"/>
  <c r="B27" i="5" s="1"/>
  <c r="F27" i="5" l="1"/>
  <c r="B28" i="5" s="1"/>
  <c r="C27" i="5"/>
  <c r="E27" i="5" s="1"/>
  <c r="F28" i="5" l="1"/>
  <c r="B29" i="5" s="1"/>
  <c r="C28" i="5"/>
  <c r="E28" i="5" s="1"/>
  <c r="C29" i="5" l="1"/>
  <c r="E29" i="5" s="1"/>
  <c r="F29" i="5"/>
  <c r="B30" i="5" s="1"/>
  <c r="F30" i="5" l="1"/>
  <c r="B31" i="5" s="1"/>
  <c r="C30" i="5"/>
  <c r="E30" i="5" s="1"/>
  <c r="F31" i="5" l="1"/>
  <c r="B32" i="5" s="1"/>
  <c r="C31" i="5"/>
  <c r="E31" i="5" s="1"/>
  <c r="F32" i="5" l="1"/>
  <c r="B33" i="5" s="1"/>
  <c r="C32" i="5"/>
  <c r="E32" i="5" s="1"/>
  <c r="F33" i="5" l="1"/>
  <c r="B34" i="5" s="1"/>
  <c r="C33" i="5"/>
  <c r="E33" i="5" s="1"/>
  <c r="C34" i="5" l="1"/>
  <c r="E34" i="5" s="1"/>
  <c r="F34" i="5"/>
  <c r="B35" i="5" s="1"/>
  <c r="F35" i="5" l="1"/>
  <c r="B36" i="5" s="1"/>
  <c r="C35" i="5"/>
  <c r="E35" i="5" s="1"/>
  <c r="F36" i="5" l="1"/>
  <c r="B37" i="5" s="1"/>
  <c r="C36" i="5"/>
  <c r="E36" i="5" s="1"/>
  <c r="C37" i="5" l="1"/>
  <c r="E37" i="5" s="1"/>
  <c r="F37" i="5"/>
  <c r="B38" i="5" s="1"/>
  <c r="F38" i="5" l="1"/>
  <c r="B39" i="5" s="1"/>
  <c r="C38" i="5"/>
  <c r="E38" i="5" s="1"/>
  <c r="C39" i="5" l="1"/>
  <c r="E39" i="5" s="1"/>
  <c r="F39" i="5"/>
  <c r="B40" i="5" s="1"/>
  <c r="F40" i="5" l="1"/>
  <c r="B41" i="5" s="1"/>
  <c r="C40" i="5"/>
  <c r="E40" i="5" s="1"/>
  <c r="F41" i="5" l="1"/>
  <c r="B42" i="5" s="1"/>
  <c r="C41" i="5"/>
  <c r="E41" i="5" s="1"/>
  <c r="C42" i="5" l="1"/>
  <c r="E42" i="5" s="1"/>
  <c r="F42" i="5"/>
  <c r="B43" i="5" s="1"/>
  <c r="F43" i="5" l="1"/>
  <c r="C43" i="5"/>
  <c r="E43" i="5" s="1"/>
  <c r="C8" i="3"/>
  <c r="B8" i="3"/>
  <c r="A6" i="3"/>
  <c r="B7" i="2"/>
</calcChain>
</file>

<file path=xl/sharedStrings.xml><?xml version="1.0" encoding="utf-8"?>
<sst xmlns="http://schemas.openxmlformats.org/spreadsheetml/2006/main" count="40" uniqueCount="16">
  <si>
    <t>Beräkning av betalning, annuitetslån</t>
  </si>
  <si>
    <t>Årsränta</t>
  </si>
  <si>
    <t>Antal år</t>
  </si>
  <si>
    <t>Belopp</t>
  </si>
  <si>
    <t>Betalning/Mån</t>
  </si>
  <si>
    <t>Sparande</t>
  </si>
  <si>
    <t>Jämför med</t>
  </si>
  <si>
    <t>Lånebelopp:</t>
  </si>
  <si>
    <t>Tid:</t>
  </si>
  <si>
    <t>Ränta</t>
  </si>
  <si>
    <t>Månad</t>
  </si>
  <si>
    <t>Skuldbel.</t>
  </si>
  <si>
    <t>Amort</t>
  </si>
  <si>
    <t>Att betala</t>
  </si>
  <si>
    <t>Din skuld</t>
  </si>
  <si>
    <t>Lånebetalning Rak amortering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</si>
</sst>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#,##0\ &quot;kr&quot;;[Red]\-#,##0\ &quot;kr&quot;"/>
    <numFmt numFmtId="8" formatCode="#,##0.00\ &quot;kr&quot;;[Red]\-#,##0.00\ &quot;kr&quot;"/>
    <numFmt numFmtId="164" formatCode="#,##0&quot; kr&quot;;[Red]&quot;-&quot;#,##0&quot; kr&quot;"/>
    <numFmt numFmtId="165" formatCode="0\ &quot;mån&quot;"/>
    <numFmt numFmtId="166" formatCode="yy\-m\-d"/>
    <numFmt numFmtId="167" formatCode="0.0%"/>
  </numFmts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9" fontId="0" fillId="0" borderId="0" xfId="0" applyNumberFormat="1"/>
    <xf numFmtId="8" fontId="0" fillId="0" borderId="0" xfId="0" applyNumberFormat="1"/>
    <xf numFmtId="0" fontId="1" fillId="0" borderId="0" xfId="0" applyFont="1"/>
    <xf numFmtId="0" fontId="2" fillId="0" borderId="0" xfId="0" applyFont="1"/>
    <xf numFmtId="6" fontId="0" fillId="0" borderId="0" xfId="0" applyNumberFormat="1"/>
    <xf numFmtId="10" fontId="0" fillId="0" borderId="0" xfId="0" applyNumberFormat="1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167" fontId="0" fillId="0" borderId="0" xfId="0" applyNumberFormat="1"/>
    <xf numFmtId="164" fontId="1" fillId="0" borderId="0" xfId="0" applyNumberFormat="1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AE9C38-9F05-43D0-8845-494354AA8EC6}">
  <dimension ref="A1:B7"/>
  <sheetViews>
    <sheetView tabSelected="1" workbookViewId="0">
      <selection activeCell="B7" sqref="B7"/>
    </sheetView>
  </sheetViews>
  <sheetFormatPr defaultRowHeight="15" x14ac:dyDescent="0.25"/>
  <cols>
    <col min="1" max="1" width="14.7109375" customWidth="1"/>
  </cols>
  <sheetData>
    <row r="1" spans="1:2" ht="18.75" x14ac:dyDescent="0.3">
      <c r="A1" s="4" t="s">
        <v>0</v>
      </c>
    </row>
    <row r="3" spans="1:2" x14ac:dyDescent="0.25">
      <c r="A3" t="s">
        <v>1</v>
      </c>
      <c r="B3" s="1">
        <v>0.12</v>
      </c>
    </row>
    <row r="4" spans="1:2" x14ac:dyDescent="0.25">
      <c r="A4" t="s">
        <v>2</v>
      </c>
      <c r="B4">
        <v>4</v>
      </c>
    </row>
    <row r="5" spans="1:2" x14ac:dyDescent="0.25">
      <c r="A5" t="s">
        <v>3</v>
      </c>
      <c r="B5">
        <v>80000</v>
      </c>
    </row>
    <row r="7" spans="1:2" x14ac:dyDescent="0.25">
      <c r="A7" s="3" t="s">
        <v>4</v>
      </c>
      <c r="B7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9F8AC7-319A-404D-A763-59C0DCCFD1BC}">
  <dimension ref="A1:B7"/>
  <sheetViews>
    <sheetView workbookViewId="0">
      <selection activeCell="B7" sqref="B7"/>
    </sheetView>
  </sheetViews>
  <sheetFormatPr defaultRowHeight="15" x14ac:dyDescent="0.25"/>
  <cols>
    <col min="1" max="1" width="14.7109375" customWidth="1"/>
    <col min="2" max="2" width="10.140625" bestFit="1" customWidth="1"/>
  </cols>
  <sheetData>
    <row r="1" spans="1:2" ht="18.75" x14ac:dyDescent="0.3">
      <c r="A1" s="4" t="s">
        <v>0</v>
      </c>
    </row>
    <row r="3" spans="1:2" x14ac:dyDescent="0.25">
      <c r="A3" t="s">
        <v>1</v>
      </c>
      <c r="B3" s="1">
        <v>0.12</v>
      </c>
    </row>
    <row r="4" spans="1:2" x14ac:dyDescent="0.25">
      <c r="A4" t="s">
        <v>2</v>
      </c>
      <c r="B4">
        <v>4</v>
      </c>
    </row>
    <row r="5" spans="1:2" x14ac:dyDescent="0.25">
      <c r="A5" t="s">
        <v>3</v>
      </c>
      <c r="B5">
        <v>80000</v>
      </c>
    </row>
    <row r="7" spans="1:2" x14ac:dyDescent="0.25">
      <c r="A7" s="3" t="s">
        <v>4</v>
      </c>
      <c r="B7" s="5">
        <f>PMT(B3/12,B4*12,-B5)</f>
        <v>2106.7068345542211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A5A769-B681-4DCD-B736-C26817C5EBB0}">
  <dimension ref="A1:D8"/>
  <sheetViews>
    <sheetView workbookViewId="0">
      <selection activeCell="B6" sqref="B6"/>
    </sheetView>
  </sheetViews>
  <sheetFormatPr defaultRowHeight="15" x14ac:dyDescent="0.25"/>
  <cols>
    <col min="1" max="1" width="16" customWidth="1"/>
    <col min="2" max="2" width="11.140625" bestFit="1" customWidth="1"/>
    <col min="4" max="4" width="11.42578125" customWidth="1"/>
  </cols>
  <sheetData>
    <row r="1" spans="1:4" ht="18.75" x14ac:dyDescent="0.3">
      <c r="A1" s="4" t="s">
        <v>5</v>
      </c>
    </row>
    <row r="3" spans="1:4" x14ac:dyDescent="0.25">
      <c r="A3" t="s">
        <v>1</v>
      </c>
      <c r="B3" s="6">
        <v>7.0000000000000007E-2</v>
      </c>
    </row>
    <row r="4" spans="1:4" x14ac:dyDescent="0.25">
      <c r="A4" t="s">
        <v>2</v>
      </c>
      <c r="B4">
        <v>5</v>
      </c>
    </row>
    <row r="5" spans="1:4" x14ac:dyDescent="0.25">
      <c r="A5" t="s">
        <v>3</v>
      </c>
      <c r="B5">
        <v>500</v>
      </c>
    </row>
    <row r="6" spans="1:4" x14ac:dyDescent="0.25">
      <c r="A6" t="str">
        <f>"Tillgodo efter "&amp;B4 &amp;" år"</f>
        <v>Tillgodo efter 5 år</v>
      </c>
      <c r="B6" s="2"/>
    </row>
    <row r="7" spans="1:4" x14ac:dyDescent="0.25">
      <c r="D7" s="2"/>
    </row>
    <row r="8" spans="1:4" x14ac:dyDescent="0.25">
      <c r="A8" t="s">
        <v>6</v>
      </c>
      <c r="B8" s="2">
        <f>B5*B4*12</f>
        <v>30000</v>
      </c>
      <c r="C8" t="str">
        <f>B5&amp;" kr/mån "&amp;"i "&amp;B4&amp;" år utan ränta"</f>
        <v>500 kr/mån i 5 år utan ränta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9D9B68-8670-49FD-8A21-0997DE6BB1EA}">
  <dimension ref="A1:D8"/>
  <sheetViews>
    <sheetView workbookViewId="0">
      <selection activeCell="C8" sqref="C8"/>
    </sheetView>
  </sheetViews>
  <sheetFormatPr defaultRowHeight="15" x14ac:dyDescent="0.25"/>
  <cols>
    <col min="1" max="1" width="16" customWidth="1"/>
    <col min="2" max="2" width="11.140625" bestFit="1" customWidth="1"/>
    <col min="4" max="4" width="11.42578125" customWidth="1"/>
  </cols>
  <sheetData>
    <row r="1" spans="1:4" ht="18.75" x14ac:dyDescent="0.3">
      <c r="A1" s="4" t="s">
        <v>5</v>
      </c>
    </row>
    <row r="3" spans="1:4" x14ac:dyDescent="0.25">
      <c r="A3" t="s">
        <v>1</v>
      </c>
      <c r="B3" s="6">
        <v>5.7500000000000002E-2</v>
      </c>
    </row>
    <row r="4" spans="1:4" x14ac:dyDescent="0.25">
      <c r="A4" t="s">
        <v>2</v>
      </c>
      <c r="B4">
        <v>8</v>
      </c>
    </row>
    <row r="5" spans="1:4" x14ac:dyDescent="0.25">
      <c r="A5" t="s">
        <v>3</v>
      </c>
      <c r="B5">
        <v>750</v>
      </c>
    </row>
    <row r="6" spans="1:4" x14ac:dyDescent="0.25">
      <c r="A6" t="str">
        <f>"Tillgodo efter "&amp;B4 &amp;" år"</f>
        <v>Tillgodo efter 8 år</v>
      </c>
      <c r="B6" s="2">
        <f>FV(B3/12,B4*12,-B5)</f>
        <v>91148.042477418974</v>
      </c>
    </row>
    <row r="7" spans="1:4" x14ac:dyDescent="0.25">
      <c r="D7" s="2"/>
    </row>
    <row r="8" spans="1:4" x14ac:dyDescent="0.25">
      <c r="A8" t="s">
        <v>6</v>
      </c>
      <c r="B8" s="2">
        <f>B5*B4*12</f>
        <v>72000</v>
      </c>
      <c r="C8" t="str">
        <f>B5&amp;" kr/mån "&amp;"i "&amp;B4&amp;" år utan ränta"</f>
        <v>750 kr/mån i 8 år utan ränta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38B4D9-6DAE-4A49-8316-D30440B0ABEE}">
  <dimension ref="A1:F49"/>
  <sheetViews>
    <sheetView workbookViewId="0">
      <selection activeCell="G14" sqref="G14"/>
    </sheetView>
  </sheetViews>
  <sheetFormatPr defaultRowHeight="15" x14ac:dyDescent="0.25"/>
  <cols>
    <col min="1" max="1" width="11.85546875" customWidth="1"/>
    <col min="2" max="2" width="11.28515625" customWidth="1"/>
    <col min="6" max="6" width="11" customWidth="1"/>
  </cols>
  <sheetData>
    <row r="1" spans="1:6" x14ac:dyDescent="0.25">
      <c r="A1" s="12" t="s">
        <v>15</v>
      </c>
      <c r="B1" s="12"/>
      <c r="C1" s="12"/>
      <c r="D1" s="12"/>
      <c r="E1" s="12"/>
      <c r="F1" s="12"/>
    </row>
    <row r="3" spans="1:6" x14ac:dyDescent="0.25">
      <c r="A3" t="s">
        <v>7</v>
      </c>
      <c r="B3" s="7">
        <v>65000</v>
      </c>
      <c r="C3" s="7"/>
      <c r="D3" s="7"/>
      <c r="E3" s="7"/>
      <c r="F3" s="7"/>
    </row>
    <row r="4" spans="1:6" x14ac:dyDescent="0.25">
      <c r="A4" t="s">
        <v>8</v>
      </c>
      <c r="B4" s="8">
        <v>12</v>
      </c>
      <c r="C4" s="7"/>
      <c r="D4" s="7"/>
      <c r="E4" s="9"/>
      <c r="F4" s="7"/>
    </row>
    <row r="5" spans="1:6" x14ac:dyDescent="0.25">
      <c r="A5" t="s">
        <v>9</v>
      </c>
      <c r="B5" s="10">
        <v>0.12</v>
      </c>
      <c r="C5" s="7"/>
      <c r="D5" s="7"/>
      <c r="E5" s="7"/>
      <c r="F5" s="7"/>
    </row>
    <row r="6" spans="1:6" x14ac:dyDescent="0.25">
      <c r="B6" s="7"/>
      <c r="C6" s="7"/>
      <c r="D6" s="7"/>
      <c r="E6" s="7"/>
      <c r="F6" s="7"/>
    </row>
    <row r="7" spans="1:6" s="3" customFormat="1" x14ac:dyDescent="0.25">
      <c r="A7" s="3" t="s">
        <v>10</v>
      </c>
      <c r="B7" s="11" t="s">
        <v>11</v>
      </c>
      <c r="C7" s="11" t="s">
        <v>9</v>
      </c>
      <c r="D7" s="11" t="s">
        <v>12</v>
      </c>
      <c r="E7" s="11" t="s">
        <v>13</v>
      </c>
      <c r="F7" s="11" t="s">
        <v>14</v>
      </c>
    </row>
    <row r="8" spans="1:6" x14ac:dyDescent="0.25">
      <c r="A8">
        <v>1</v>
      </c>
      <c r="B8" s="7">
        <f>B3</f>
        <v>65000</v>
      </c>
      <c r="C8" s="7">
        <f>$B$5/12*B8</f>
        <v>650</v>
      </c>
      <c r="D8" s="7">
        <f>$B$3/$B$4</f>
        <v>5416.666666666667</v>
      </c>
      <c r="E8" s="7">
        <f>D8+C8</f>
        <v>6066.666666666667</v>
      </c>
      <c r="F8" s="7">
        <f>B8-D8</f>
        <v>59583.333333333336</v>
      </c>
    </row>
    <row r="9" spans="1:6" x14ac:dyDescent="0.25">
      <c r="A9">
        <v>2</v>
      </c>
      <c r="B9" s="7">
        <f t="shared" ref="B9:B43" si="0">F8</f>
        <v>59583.333333333336</v>
      </c>
      <c r="C9" s="7">
        <f>$B$5/12*B9</f>
        <v>595.83333333333337</v>
      </c>
      <c r="D9" s="7">
        <f>$B$3/$B$4</f>
        <v>5416.666666666667</v>
      </c>
      <c r="E9" s="7">
        <f>D9+C9</f>
        <v>6012.5</v>
      </c>
      <c r="F9" s="7">
        <f>B9-D9</f>
        <v>54166.666666666672</v>
      </c>
    </row>
    <row r="10" spans="1:6" x14ac:dyDescent="0.25">
      <c r="A10">
        <v>3</v>
      </c>
      <c r="B10" s="7">
        <f t="shared" si="0"/>
        <v>54166.666666666672</v>
      </c>
      <c r="C10" s="7">
        <f t="shared" ref="C10:C41" si="1">$B$5/12*B10</f>
        <v>541.66666666666674</v>
      </c>
      <c r="D10" s="7">
        <f t="shared" ref="D10:D41" si="2">$B$3/$B$4</f>
        <v>5416.666666666667</v>
      </c>
      <c r="E10" s="7">
        <f t="shared" ref="E10:E41" si="3">D10+C10</f>
        <v>5958.3333333333339</v>
      </c>
      <c r="F10" s="7">
        <f t="shared" ref="F10:F41" si="4">B10-D10</f>
        <v>48750.000000000007</v>
      </c>
    </row>
    <row r="11" spans="1:6" x14ac:dyDescent="0.25">
      <c r="A11">
        <v>4</v>
      </c>
      <c r="B11" s="7">
        <f t="shared" si="0"/>
        <v>48750.000000000007</v>
      </c>
      <c r="C11" s="7">
        <f t="shared" si="1"/>
        <v>487.50000000000006</v>
      </c>
      <c r="D11" s="7">
        <f t="shared" si="2"/>
        <v>5416.666666666667</v>
      </c>
      <c r="E11" s="7">
        <f t="shared" si="3"/>
        <v>5904.166666666667</v>
      </c>
      <c r="F11" s="7">
        <f t="shared" si="4"/>
        <v>43333.333333333343</v>
      </c>
    </row>
    <row r="12" spans="1:6" x14ac:dyDescent="0.25">
      <c r="A12">
        <v>5</v>
      </c>
      <c r="B12" s="7">
        <f t="shared" si="0"/>
        <v>43333.333333333343</v>
      </c>
      <c r="C12" s="7">
        <f t="shared" si="1"/>
        <v>433.33333333333343</v>
      </c>
      <c r="D12" s="7">
        <f t="shared" si="2"/>
        <v>5416.666666666667</v>
      </c>
      <c r="E12" s="7">
        <f t="shared" si="3"/>
        <v>5850</v>
      </c>
      <c r="F12" s="7">
        <f t="shared" si="4"/>
        <v>37916.666666666679</v>
      </c>
    </row>
    <row r="13" spans="1:6" x14ac:dyDescent="0.25">
      <c r="A13">
        <v>6</v>
      </c>
      <c r="B13" s="7">
        <f t="shared" si="0"/>
        <v>37916.666666666679</v>
      </c>
      <c r="C13" s="7">
        <f t="shared" si="1"/>
        <v>379.1666666666668</v>
      </c>
      <c r="D13" s="7">
        <f t="shared" si="2"/>
        <v>5416.666666666667</v>
      </c>
      <c r="E13" s="7">
        <f t="shared" si="3"/>
        <v>5795.8333333333339</v>
      </c>
      <c r="F13" s="7">
        <f t="shared" si="4"/>
        <v>32500.000000000011</v>
      </c>
    </row>
    <row r="14" spans="1:6" x14ac:dyDescent="0.25">
      <c r="A14">
        <v>7</v>
      </c>
      <c r="B14" s="7">
        <f t="shared" si="0"/>
        <v>32500.000000000011</v>
      </c>
      <c r="C14" s="7">
        <f t="shared" si="1"/>
        <v>325.00000000000011</v>
      </c>
      <c r="D14" s="7">
        <f t="shared" si="2"/>
        <v>5416.666666666667</v>
      </c>
      <c r="E14" s="7">
        <f t="shared" si="3"/>
        <v>5741.666666666667</v>
      </c>
      <c r="F14" s="7">
        <f t="shared" si="4"/>
        <v>27083.333333333343</v>
      </c>
    </row>
    <row r="15" spans="1:6" x14ac:dyDescent="0.25">
      <c r="A15">
        <v>8</v>
      </c>
      <c r="B15" s="7">
        <f t="shared" si="0"/>
        <v>27083.333333333343</v>
      </c>
      <c r="C15" s="7">
        <f t="shared" si="1"/>
        <v>270.83333333333343</v>
      </c>
      <c r="D15" s="7">
        <f t="shared" si="2"/>
        <v>5416.666666666667</v>
      </c>
      <c r="E15" s="7">
        <f t="shared" si="3"/>
        <v>5687.5</v>
      </c>
      <c r="F15" s="7">
        <f t="shared" si="4"/>
        <v>21666.666666666675</v>
      </c>
    </row>
    <row r="16" spans="1:6" x14ac:dyDescent="0.25">
      <c r="A16">
        <v>9</v>
      </c>
      <c r="B16" s="7">
        <f t="shared" si="0"/>
        <v>21666.666666666675</v>
      </c>
      <c r="C16" s="7">
        <f t="shared" si="1"/>
        <v>216.66666666666674</v>
      </c>
      <c r="D16" s="7">
        <f t="shared" si="2"/>
        <v>5416.666666666667</v>
      </c>
      <c r="E16" s="7">
        <f t="shared" si="3"/>
        <v>5633.3333333333339</v>
      </c>
      <c r="F16" s="7">
        <f t="shared" si="4"/>
        <v>16250.000000000007</v>
      </c>
    </row>
    <row r="17" spans="1:6" x14ac:dyDescent="0.25">
      <c r="A17">
        <v>10</v>
      </c>
      <c r="B17" s="7">
        <f t="shared" si="0"/>
        <v>16250.000000000007</v>
      </c>
      <c r="C17" s="7">
        <f t="shared" si="1"/>
        <v>162.50000000000009</v>
      </c>
      <c r="D17" s="7">
        <f t="shared" si="2"/>
        <v>5416.666666666667</v>
      </c>
      <c r="E17" s="7">
        <f t="shared" si="3"/>
        <v>5579.166666666667</v>
      </c>
      <c r="F17" s="7">
        <f t="shared" si="4"/>
        <v>10833.333333333339</v>
      </c>
    </row>
    <row r="18" spans="1:6" x14ac:dyDescent="0.25">
      <c r="A18">
        <v>11</v>
      </c>
      <c r="B18" s="7">
        <f t="shared" si="0"/>
        <v>10833.333333333339</v>
      </c>
      <c r="C18" s="7">
        <f t="shared" si="1"/>
        <v>108.3333333333334</v>
      </c>
      <c r="D18" s="7">
        <f t="shared" si="2"/>
        <v>5416.666666666667</v>
      </c>
      <c r="E18" s="7">
        <f t="shared" si="3"/>
        <v>5525</v>
      </c>
      <c r="F18" s="7">
        <f t="shared" si="4"/>
        <v>5416.6666666666724</v>
      </c>
    </row>
    <row r="19" spans="1:6" x14ac:dyDescent="0.25">
      <c r="A19">
        <v>12</v>
      </c>
      <c r="B19" s="7">
        <f t="shared" si="0"/>
        <v>5416.6666666666724</v>
      </c>
      <c r="C19" s="7">
        <f t="shared" si="1"/>
        <v>54.166666666666728</v>
      </c>
      <c r="D19" s="7">
        <f t="shared" si="2"/>
        <v>5416.666666666667</v>
      </c>
      <c r="E19" s="7">
        <f t="shared" si="3"/>
        <v>5470.8333333333339</v>
      </c>
      <c r="F19" s="7">
        <f t="shared" si="4"/>
        <v>0</v>
      </c>
    </row>
    <row r="20" spans="1:6" x14ac:dyDescent="0.25">
      <c r="A20">
        <v>13</v>
      </c>
      <c r="B20" s="7">
        <f t="shared" si="0"/>
        <v>0</v>
      </c>
      <c r="C20" s="7">
        <f t="shared" si="1"/>
        <v>0</v>
      </c>
      <c r="D20" s="7">
        <f t="shared" si="2"/>
        <v>5416.666666666667</v>
      </c>
      <c r="E20" s="7">
        <f t="shared" si="3"/>
        <v>5416.666666666667</v>
      </c>
      <c r="F20" s="7">
        <f t="shared" si="4"/>
        <v>-5416.666666666667</v>
      </c>
    </row>
    <row r="21" spans="1:6" x14ac:dyDescent="0.25">
      <c r="A21">
        <v>14</v>
      </c>
      <c r="B21" s="7">
        <f t="shared" si="0"/>
        <v>-5416.666666666667</v>
      </c>
      <c r="C21" s="7">
        <f t="shared" si="1"/>
        <v>-54.166666666666671</v>
      </c>
      <c r="D21" s="7">
        <f t="shared" si="2"/>
        <v>5416.666666666667</v>
      </c>
      <c r="E21" s="7">
        <f t="shared" si="3"/>
        <v>5362.5</v>
      </c>
      <c r="F21" s="7">
        <f t="shared" si="4"/>
        <v>-10833.333333333334</v>
      </c>
    </row>
    <row r="22" spans="1:6" x14ac:dyDescent="0.25">
      <c r="A22">
        <v>15</v>
      </c>
      <c r="B22" s="7">
        <f t="shared" si="0"/>
        <v>-10833.333333333334</v>
      </c>
      <c r="C22" s="7">
        <f t="shared" si="1"/>
        <v>-108.33333333333334</v>
      </c>
      <c r="D22" s="7">
        <f t="shared" si="2"/>
        <v>5416.666666666667</v>
      </c>
      <c r="E22" s="7">
        <f t="shared" si="3"/>
        <v>5308.3333333333339</v>
      </c>
      <c r="F22" s="7">
        <f t="shared" si="4"/>
        <v>-16250</v>
      </c>
    </row>
    <row r="23" spans="1:6" x14ac:dyDescent="0.25">
      <c r="A23">
        <v>16</v>
      </c>
      <c r="B23" s="7">
        <f t="shared" si="0"/>
        <v>-16250</v>
      </c>
      <c r="C23" s="7">
        <f t="shared" si="1"/>
        <v>-162.5</v>
      </c>
      <c r="D23" s="7">
        <f t="shared" si="2"/>
        <v>5416.666666666667</v>
      </c>
      <c r="E23" s="7">
        <f t="shared" si="3"/>
        <v>5254.166666666667</v>
      </c>
      <c r="F23" s="7">
        <f t="shared" si="4"/>
        <v>-21666.666666666668</v>
      </c>
    </row>
    <row r="24" spans="1:6" x14ac:dyDescent="0.25">
      <c r="A24">
        <v>17</v>
      </c>
      <c r="B24" s="7">
        <f t="shared" si="0"/>
        <v>-21666.666666666668</v>
      </c>
      <c r="C24" s="7">
        <f t="shared" si="1"/>
        <v>-216.66666666666669</v>
      </c>
      <c r="D24" s="7">
        <f t="shared" si="2"/>
        <v>5416.666666666667</v>
      </c>
      <c r="E24" s="7">
        <f t="shared" si="3"/>
        <v>5200</v>
      </c>
      <c r="F24" s="7">
        <f t="shared" si="4"/>
        <v>-27083.333333333336</v>
      </c>
    </row>
    <row r="25" spans="1:6" x14ac:dyDescent="0.25">
      <c r="A25">
        <v>18</v>
      </c>
      <c r="B25" s="7">
        <f t="shared" si="0"/>
        <v>-27083.333333333336</v>
      </c>
      <c r="C25" s="7">
        <f t="shared" si="1"/>
        <v>-270.83333333333337</v>
      </c>
      <c r="D25" s="7">
        <f t="shared" si="2"/>
        <v>5416.666666666667</v>
      </c>
      <c r="E25" s="7">
        <f t="shared" si="3"/>
        <v>5145.8333333333339</v>
      </c>
      <c r="F25" s="7">
        <f t="shared" si="4"/>
        <v>-32500.000000000004</v>
      </c>
    </row>
    <row r="26" spans="1:6" x14ac:dyDescent="0.25">
      <c r="A26">
        <v>19</v>
      </c>
      <c r="B26" s="7">
        <f t="shared" si="0"/>
        <v>-32500.000000000004</v>
      </c>
      <c r="C26" s="7">
        <f t="shared" si="1"/>
        <v>-325.00000000000006</v>
      </c>
      <c r="D26" s="7">
        <f t="shared" si="2"/>
        <v>5416.666666666667</v>
      </c>
      <c r="E26" s="7">
        <f t="shared" si="3"/>
        <v>5091.666666666667</v>
      </c>
      <c r="F26" s="7">
        <f t="shared" si="4"/>
        <v>-37916.666666666672</v>
      </c>
    </row>
    <row r="27" spans="1:6" x14ac:dyDescent="0.25">
      <c r="A27">
        <v>20</v>
      </c>
      <c r="B27" s="7">
        <f t="shared" si="0"/>
        <v>-37916.666666666672</v>
      </c>
      <c r="C27" s="7">
        <f t="shared" si="1"/>
        <v>-379.16666666666674</v>
      </c>
      <c r="D27" s="7">
        <f t="shared" si="2"/>
        <v>5416.666666666667</v>
      </c>
      <c r="E27" s="7">
        <f t="shared" si="3"/>
        <v>5037.5</v>
      </c>
      <c r="F27" s="7">
        <f t="shared" si="4"/>
        <v>-43333.333333333336</v>
      </c>
    </row>
    <row r="28" spans="1:6" x14ac:dyDescent="0.25">
      <c r="A28">
        <v>21</v>
      </c>
      <c r="B28" s="7">
        <f t="shared" si="0"/>
        <v>-43333.333333333336</v>
      </c>
      <c r="C28" s="7">
        <f t="shared" si="1"/>
        <v>-433.33333333333337</v>
      </c>
      <c r="D28" s="7">
        <f t="shared" si="2"/>
        <v>5416.666666666667</v>
      </c>
      <c r="E28" s="7">
        <f t="shared" si="3"/>
        <v>4983.3333333333339</v>
      </c>
      <c r="F28" s="7">
        <f t="shared" si="4"/>
        <v>-48750</v>
      </c>
    </row>
    <row r="29" spans="1:6" x14ac:dyDescent="0.25">
      <c r="A29">
        <v>22</v>
      </c>
      <c r="B29" s="7">
        <f t="shared" si="0"/>
        <v>-48750</v>
      </c>
      <c r="C29" s="7">
        <f t="shared" si="1"/>
        <v>-487.5</v>
      </c>
      <c r="D29" s="7">
        <f t="shared" si="2"/>
        <v>5416.666666666667</v>
      </c>
      <c r="E29" s="7">
        <f t="shared" si="3"/>
        <v>4929.166666666667</v>
      </c>
      <c r="F29" s="7">
        <f t="shared" si="4"/>
        <v>-54166.666666666664</v>
      </c>
    </row>
    <row r="30" spans="1:6" x14ac:dyDescent="0.25">
      <c r="A30">
        <v>23</v>
      </c>
      <c r="B30" s="7">
        <f t="shared" si="0"/>
        <v>-54166.666666666664</v>
      </c>
      <c r="C30" s="7">
        <f t="shared" si="1"/>
        <v>-541.66666666666663</v>
      </c>
      <c r="D30" s="7">
        <f t="shared" si="2"/>
        <v>5416.666666666667</v>
      </c>
      <c r="E30" s="7">
        <f t="shared" si="3"/>
        <v>4875</v>
      </c>
      <c r="F30" s="7">
        <f t="shared" si="4"/>
        <v>-59583.333333333328</v>
      </c>
    </row>
    <row r="31" spans="1:6" x14ac:dyDescent="0.25">
      <c r="A31">
        <v>24</v>
      </c>
      <c r="B31" s="7">
        <f t="shared" si="0"/>
        <v>-59583.333333333328</v>
      </c>
      <c r="C31" s="7">
        <f t="shared" si="1"/>
        <v>-595.83333333333326</v>
      </c>
      <c r="D31" s="7">
        <f t="shared" si="2"/>
        <v>5416.666666666667</v>
      </c>
      <c r="E31" s="7">
        <f t="shared" si="3"/>
        <v>4820.8333333333339</v>
      </c>
      <c r="F31" s="7">
        <f t="shared" si="4"/>
        <v>-64999.999999999993</v>
      </c>
    </row>
    <row r="32" spans="1:6" x14ac:dyDescent="0.25">
      <c r="A32">
        <v>25</v>
      </c>
      <c r="B32" s="7">
        <f t="shared" si="0"/>
        <v>-64999.999999999993</v>
      </c>
      <c r="C32" s="7">
        <f t="shared" si="1"/>
        <v>-649.99999999999989</v>
      </c>
      <c r="D32" s="7">
        <f t="shared" si="2"/>
        <v>5416.666666666667</v>
      </c>
      <c r="E32" s="7">
        <f t="shared" si="3"/>
        <v>4766.666666666667</v>
      </c>
      <c r="F32" s="7">
        <f t="shared" si="4"/>
        <v>-70416.666666666657</v>
      </c>
    </row>
    <row r="33" spans="1:6" x14ac:dyDescent="0.25">
      <c r="A33">
        <v>26</v>
      </c>
      <c r="B33" s="7">
        <f t="shared" si="0"/>
        <v>-70416.666666666657</v>
      </c>
      <c r="C33" s="7">
        <f t="shared" si="1"/>
        <v>-704.16666666666663</v>
      </c>
      <c r="D33" s="7">
        <f t="shared" si="2"/>
        <v>5416.666666666667</v>
      </c>
      <c r="E33" s="7">
        <f t="shared" si="3"/>
        <v>4712.5</v>
      </c>
      <c r="F33" s="7">
        <f t="shared" si="4"/>
        <v>-75833.333333333328</v>
      </c>
    </row>
    <row r="34" spans="1:6" x14ac:dyDescent="0.25">
      <c r="A34">
        <v>27</v>
      </c>
      <c r="B34" s="7">
        <f t="shared" si="0"/>
        <v>-75833.333333333328</v>
      </c>
      <c r="C34" s="7">
        <f t="shared" si="1"/>
        <v>-758.33333333333326</v>
      </c>
      <c r="D34" s="7">
        <f t="shared" si="2"/>
        <v>5416.666666666667</v>
      </c>
      <c r="E34" s="7">
        <f t="shared" si="3"/>
        <v>4658.3333333333339</v>
      </c>
      <c r="F34" s="7">
        <f t="shared" si="4"/>
        <v>-81250</v>
      </c>
    </row>
    <row r="35" spans="1:6" x14ac:dyDescent="0.25">
      <c r="A35">
        <v>28</v>
      </c>
      <c r="B35" s="7">
        <f t="shared" si="0"/>
        <v>-81250</v>
      </c>
      <c r="C35" s="7">
        <f t="shared" si="1"/>
        <v>-812.5</v>
      </c>
      <c r="D35" s="7">
        <f t="shared" si="2"/>
        <v>5416.666666666667</v>
      </c>
      <c r="E35" s="7">
        <f t="shared" si="3"/>
        <v>4604.166666666667</v>
      </c>
      <c r="F35" s="7">
        <f t="shared" si="4"/>
        <v>-86666.666666666672</v>
      </c>
    </row>
    <row r="36" spans="1:6" x14ac:dyDescent="0.25">
      <c r="A36">
        <v>29</v>
      </c>
      <c r="B36" s="7">
        <f t="shared" si="0"/>
        <v>-86666.666666666672</v>
      </c>
      <c r="C36" s="7">
        <f t="shared" si="1"/>
        <v>-866.66666666666674</v>
      </c>
      <c r="D36" s="7">
        <f t="shared" si="2"/>
        <v>5416.666666666667</v>
      </c>
      <c r="E36" s="7">
        <f t="shared" si="3"/>
        <v>4550</v>
      </c>
      <c r="F36" s="7">
        <f t="shared" si="4"/>
        <v>-92083.333333333343</v>
      </c>
    </row>
    <row r="37" spans="1:6" x14ac:dyDescent="0.25">
      <c r="A37">
        <v>30</v>
      </c>
      <c r="B37" s="7">
        <f t="shared" si="0"/>
        <v>-92083.333333333343</v>
      </c>
      <c r="C37" s="7">
        <f t="shared" si="1"/>
        <v>-920.83333333333348</v>
      </c>
      <c r="D37" s="7">
        <f t="shared" si="2"/>
        <v>5416.666666666667</v>
      </c>
      <c r="E37" s="7">
        <f t="shared" si="3"/>
        <v>4495.8333333333339</v>
      </c>
      <c r="F37" s="7">
        <f t="shared" si="4"/>
        <v>-97500.000000000015</v>
      </c>
    </row>
    <row r="38" spans="1:6" x14ac:dyDescent="0.25">
      <c r="A38">
        <v>31</v>
      </c>
      <c r="B38" s="7">
        <f t="shared" si="0"/>
        <v>-97500.000000000015</v>
      </c>
      <c r="C38" s="7">
        <f t="shared" si="1"/>
        <v>-975.00000000000011</v>
      </c>
      <c r="D38" s="7">
        <f t="shared" si="2"/>
        <v>5416.666666666667</v>
      </c>
      <c r="E38" s="7">
        <f t="shared" si="3"/>
        <v>4441.666666666667</v>
      </c>
      <c r="F38" s="7">
        <f t="shared" si="4"/>
        <v>-102916.66666666669</v>
      </c>
    </row>
    <row r="39" spans="1:6" x14ac:dyDescent="0.25">
      <c r="A39">
        <v>32</v>
      </c>
      <c r="B39" s="7">
        <f t="shared" si="0"/>
        <v>-102916.66666666669</v>
      </c>
      <c r="C39" s="7">
        <f t="shared" si="1"/>
        <v>-1029.166666666667</v>
      </c>
      <c r="D39" s="7">
        <f t="shared" si="2"/>
        <v>5416.666666666667</v>
      </c>
      <c r="E39" s="7">
        <f t="shared" si="3"/>
        <v>4387.5</v>
      </c>
      <c r="F39" s="7">
        <f t="shared" si="4"/>
        <v>-108333.33333333336</v>
      </c>
    </row>
    <row r="40" spans="1:6" x14ac:dyDescent="0.25">
      <c r="A40">
        <v>33</v>
      </c>
      <c r="B40" s="7">
        <f t="shared" si="0"/>
        <v>-108333.33333333336</v>
      </c>
      <c r="C40" s="7">
        <f t="shared" si="1"/>
        <v>-1083.3333333333335</v>
      </c>
      <c r="D40" s="7">
        <f t="shared" si="2"/>
        <v>5416.666666666667</v>
      </c>
      <c r="E40" s="7">
        <f t="shared" si="3"/>
        <v>4333.3333333333339</v>
      </c>
      <c r="F40" s="7">
        <f t="shared" si="4"/>
        <v>-113750.00000000003</v>
      </c>
    </row>
    <row r="41" spans="1:6" x14ac:dyDescent="0.25">
      <c r="A41">
        <v>34</v>
      </c>
      <c r="B41" s="7">
        <f t="shared" si="0"/>
        <v>-113750.00000000003</v>
      </c>
      <c r="C41" s="7">
        <f t="shared" si="1"/>
        <v>-1137.5000000000002</v>
      </c>
      <c r="D41" s="7">
        <f t="shared" si="2"/>
        <v>5416.666666666667</v>
      </c>
      <c r="E41" s="7">
        <f t="shared" si="3"/>
        <v>4279.166666666667</v>
      </c>
      <c r="F41" s="7">
        <f t="shared" si="4"/>
        <v>-119166.6666666667</v>
      </c>
    </row>
    <row r="42" spans="1:6" x14ac:dyDescent="0.25">
      <c r="A42">
        <v>35</v>
      </c>
      <c r="B42" s="7">
        <f t="shared" si="0"/>
        <v>-119166.6666666667</v>
      </c>
      <c r="C42" s="7">
        <f>$B$5/12*B42</f>
        <v>-1191.666666666667</v>
      </c>
      <c r="D42" s="7">
        <f>$B$3/$B$4</f>
        <v>5416.666666666667</v>
      </c>
      <c r="E42" s="7">
        <f>D42+C42</f>
        <v>4225</v>
      </c>
      <c r="F42" s="7">
        <f>B42-D42</f>
        <v>-124583.33333333337</v>
      </c>
    </row>
    <row r="43" spans="1:6" x14ac:dyDescent="0.25">
      <c r="A43">
        <v>36</v>
      </c>
      <c r="B43" s="7">
        <f t="shared" si="0"/>
        <v>-124583.33333333337</v>
      </c>
      <c r="C43" s="7">
        <f>$B$5/12*B43</f>
        <v>-1245.8333333333337</v>
      </c>
      <c r="D43" s="7">
        <f>$B$3/$B$4</f>
        <v>5416.666666666667</v>
      </c>
      <c r="E43" s="7">
        <f>D43+C43</f>
        <v>4170.833333333333</v>
      </c>
      <c r="F43" s="7">
        <f>B43-D43</f>
        <v>-130000.00000000004</v>
      </c>
    </row>
    <row r="44" spans="1:6" x14ac:dyDescent="0.25">
      <c r="B44" s="7"/>
      <c r="C44" s="7"/>
      <c r="D44" s="7"/>
      <c r="E44" s="7"/>
      <c r="F44" s="7"/>
    </row>
    <row r="45" spans="1:6" x14ac:dyDescent="0.25">
      <c r="B45" s="7"/>
      <c r="C45" s="7"/>
      <c r="D45" s="7"/>
      <c r="E45" s="7"/>
      <c r="F45" s="7"/>
    </row>
    <row r="46" spans="1:6" x14ac:dyDescent="0.25">
      <c r="B46" s="7"/>
      <c r="C46" s="7"/>
      <c r="D46" s="7"/>
      <c r="E46" s="7"/>
      <c r="F46" s="7"/>
    </row>
    <row r="47" spans="1:6" x14ac:dyDescent="0.25">
      <c r="B47" s="7"/>
      <c r="C47" s="7"/>
      <c r="D47" s="7"/>
      <c r="E47" s="7"/>
      <c r="F47" s="7"/>
    </row>
    <row r="48" spans="1:6" x14ac:dyDescent="0.25">
      <c r="B48" s="7"/>
      <c r="C48" s="7"/>
      <c r="D48" s="7"/>
      <c r="E48" s="7"/>
      <c r="F48" s="7"/>
    </row>
    <row r="49" spans="2:6" x14ac:dyDescent="0.25">
      <c r="B49" s="7"/>
      <c r="C49" s="7"/>
      <c r="D49" s="7"/>
      <c r="E49" s="7"/>
      <c r="F49" s="7"/>
    </row>
  </sheetData>
  <mergeCells count="1">
    <mergeCell ref="A1:F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F812D5-5BC2-4B50-B1BE-7F385001EDCF}">
  <dimension ref="A1:G49"/>
  <sheetViews>
    <sheetView workbookViewId="0">
      <selection activeCell="D10" sqref="D10"/>
    </sheetView>
  </sheetViews>
  <sheetFormatPr defaultRowHeight="15" x14ac:dyDescent="0.25"/>
  <cols>
    <col min="1" max="1" width="13.140625" customWidth="1"/>
    <col min="2" max="2" width="9.140625" hidden="1" customWidth="1"/>
    <col min="6" max="6" width="9.140625" customWidth="1"/>
  </cols>
  <sheetData>
    <row r="1" spans="1:7" x14ac:dyDescent="0.25">
      <c r="A1" s="12" t="s">
        <v>15</v>
      </c>
      <c r="B1" s="12"/>
      <c r="C1" s="12"/>
      <c r="D1" s="12"/>
      <c r="E1" s="12"/>
      <c r="F1" s="12"/>
      <c r="G1" s="12"/>
    </row>
    <row r="3" spans="1:7" x14ac:dyDescent="0.25">
      <c r="A3" t="s">
        <v>7</v>
      </c>
      <c r="C3" s="7">
        <v>65000</v>
      </c>
      <c r="D3" s="7"/>
      <c r="E3" s="7"/>
      <c r="F3" s="7"/>
      <c r="G3" s="7"/>
    </row>
    <row r="4" spans="1:7" x14ac:dyDescent="0.25">
      <c r="A4" t="s">
        <v>8</v>
      </c>
      <c r="C4" s="8">
        <v>5</v>
      </c>
      <c r="D4" s="7"/>
      <c r="E4" s="7"/>
      <c r="F4" s="9"/>
      <c r="G4" s="7"/>
    </row>
    <row r="5" spans="1:7" x14ac:dyDescent="0.25">
      <c r="A5" t="s">
        <v>9</v>
      </c>
      <c r="C5" s="10">
        <v>0.16</v>
      </c>
      <c r="D5" s="7"/>
      <c r="E5" s="7"/>
      <c r="F5" s="7"/>
      <c r="G5" s="7"/>
    </row>
    <row r="6" spans="1:7" x14ac:dyDescent="0.25">
      <c r="C6" s="7"/>
      <c r="D6" s="7"/>
      <c r="E6" s="7"/>
      <c r="F6" s="7"/>
      <c r="G6" s="7"/>
    </row>
    <row r="7" spans="1:7" s="3" customFormat="1" x14ac:dyDescent="0.25">
      <c r="A7" s="3" t="s">
        <v>10</v>
      </c>
      <c r="C7" s="11" t="s">
        <v>11</v>
      </c>
      <c r="D7" s="11" t="s">
        <v>9</v>
      </c>
      <c r="E7" s="11" t="s">
        <v>12</v>
      </c>
      <c r="F7" s="11" t="s">
        <v>13</v>
      </c>
      <c r="G7" s="11" t="s">
        <v>14</v>
      </c>
    </row>
    <row r="8" spans="1:7" x14ac:dyDescent="0.25">
      <c r="A8">
        <f>IF(B8&lt;=$C$4,B8,"")</f>
        <v>1</v>
      </c>
      <c r="B8">
        <v>1</v>
      </c>
      <c r="C8" s="7">
        <f>C3</f>
        <v>65000</v>
      </c>
      <c r="D8" s="7">
        <f>IF(B8&gt;$C$4,"",$C$5/12*C8)</f>
        <v>866.66666666666674</v>
      </c>
      <c r="E8" s="7">
        <f>IF(A8&gt;$C$4*12,"",$C$3/$C$4)</f>
        <v>13000</v>
      </c>
      <c r="F8" s="7">
        <f>IF(A8&gt;$C$4*12,"",E8+D8)</f>
        <v>13866.666666666666</v>
      </c>
      <c r="G8" s="7">
        <f>IF(A8&gt;$C$4*12,"",C8-E8)</f>
        <v>52000</v>
      </c>
    </row>
    <row r="9" spans="1:7" x14ac:dyDescent="0.25">
      <c r="A9">
        <f>IF(B9&lt;=$C$4,B9,"")</f>
        <v>2</v>
      </c>
      <c r="B9">
        <v>2</v>
      </c>
      <c r="C9" s="7">
        <f>IF(B9&gt;$C$4,"",G8)</f>
        <v>52000</v>
      </c>
      <c r="D9" s="7">
        <f>IF(B9&gt;$C$4,"",$C$5/12*C9)</f>
        <v>693.33333333333337</v>
      </c>
      <c r="E9" s="7">
        <f>IF(A9&gt;$C$4*12,"",$C$3/$C$4)</f>
        <v>13000</v>
      </c>
      <c r="F9" s="7">
        <f>IF(B9&gt;$C$4,"",E9+D9)</f>
        <v>13693.333333333334</v>
      </c>
      <c r="G9" s="7">
        <f>IF(B9&gt;$C$4,"",C9-E9)</f>
        <v>39000</v>
      </c>
    </row>
    <row r="10" spans="1:7" x14ac:dyDescent="0.25">
      <c r="A10">
        <f>IF(B10&lt;=$C$4,B10,"")</f>
        <v>3</v>
      </c>
      <c r="B10">
        <v>3</v>
      </c>
      <c r="C10" s="7">
        <f>IF(B10&gt;$C$4,"",G9)</f>
        <v>39000</v>
      </c>
      <c r="D10" s="7">
        <f>IF(B10&gt;$C$4,"",$C$5/12*C10)</f>
        <v>520</v>
      </c>
      <c r="E10" s="7">
        <f>IF(A10&gt;$C$4*12,"",$C$3/$C$4)</f>
        <v>13000</v>
      </c>
      <c r="F10" s="7">
        <f>IF(B10&gt;$C$4,"",E10+D10)</f>
        <v>13520</v>
      </c>
      <c r="G10" s="7">
        <f>IF(B10&gt;$C$4,"",C10-E10)</f>
        <v>26000</v>
      </c>
    </row>
    <row r="11" spans="1:7" x14ac:dyDescent="0.25">
      <c r="A11">
        <f>IF(B11&lt;=$C$4,B11,"")</f>
        <v>4</v>
      </c>
      <c r="B11">
        <v>4</v>
      </c>
      <c r="C11" s="7">
        <f>IF(B11&gt;$C$4,"",G10)</f>
        <v>26000</v>
      </c>
      <c r="D11" s="7">
        <f>IF(B11&gt;$C$4,"",$C$5/12*C11)</f>
        <v>346.66666666666669</v>
      </c>
      <c r="E11" s="7">
        <f>IF(A11&gt;$C$4*12,"",$C$3/$C$4)</f>
        <v>13000</v>
      </c>
      <c r="F11" s="7">
        <f>IF(B11&gt;$C$4,"",E11+D11)</f>
        <v>13346.666666666666</v>
      </c>
      <c r="G11" s="7">
        <f>IF(B11&gt;$C$4,"",C11-E11)</f>
        <v>13000</v>
      </c>
    </row>
    <row r="12" spans="1:7" x14ac:dyDescent="0.25">
      <c r="A12">
        <f>IF(B12&lt;=$C$4,B12,"")</f>
        <v>5</v>
      </c>
      <c r="B12">
        <v>5</v>
      </c>
      <c r="C12" s="7">
        <f>IF(B12&gt;$C$4,"",G11)</f>
        <v>13000</v>
      </c>
      <c r="D12" s="7">
        <f>IF(B12&gt;$C$4,"",$C$5/12*C12)</f>
        <v>173.33333333333334</v>
      </c>
      <c r="E12" s="7">
        <f>IF(A12&gt;$C$4*12,"",$C$3/$C$4)</f>
        <v>13000</v>
      </c>
      <c r="F12" s="7">
        <f>IF(B12&gt;$C$4,"",E12+D12)</f>
        <v>13173.333333333334</v>
      </c>
      <c r="G12" s="7">
        <f>IF(B12&gt;$C$4,"",C12-E12)</f>
        <v>0</v>
      </c>
    </row>
    <row r="13" spans="1:7" x14ac:dyDescent="0.25">
      <c r="A13" t="str">
        <f>IF(B13&lt;=$C$4,B13,"")</f>
        <v/>
      </c>
      <c r="B13">
        <v>6</v>
      </c>
      <c r="C13" s="7" t="str">
        <f>IF(B13&gt;$C$4,"",G12)</f>
        <v/>
      </c>
      <c r="D13" s="7" t="str">
        <f>IF(B13&gt;$C$4,"",$C$5/12*C13)</f>
        <v/>
      </c>
      <c r="E13" s="7" t="str">
        <f>IF(A13&gt;$C$4*12,"",$C$3/$C$4)</f>
        <v/>
      </c>
      <c r="F13" s="7" t="str">
        <f>IF(B13&gt;$C$4,"",E13+D13)</f>
        <v/>
      </c>
      <c r="G13" s="7" t="str">
        <f>IF(B13&gt;$C$4,"",C13-E13)</f>
        <v/>
      </c>
    </row>
    <row r="14" spans="1:7" x14ac:dyDescent="0.25">
      <c r="A14" t="str">
        <f>IF(B14&lt;=$C$4,B14,"")</f>
        <v/>
      </c>
      <c r="B14">
        <v>7</v>
      </c>
      <c r="C14" s="7" t="str">
        <f>IF(B14&gt;$C$4,"",G13)</f>
        <v/>
      </c>
      <c r="D14" s="7" t="str">
        <f>IF(B14&gt;$C$4,"",$C$5/12*C14)</f>
        <v/>
      </c>
      <c r="E14" s="7" t="str">
        <f>IF(A14&gt;$C$4*12,"",$C$3/$C$4)</f>
        <v/>
      </c>
      <c r="F14" s="7" t="str">
        <f>IF(B14&gt;$C$4,"",E14+D14)</f>
        <v/>
      </c>
      <c r="G14" s="7" t="str">
        <f>IF(B14&gt;$C$4,"",C14-E14)</f>
        <v/>
      </c>
    </row>
    <row r="15" spans="1:7" x14ac:dyDescent="0.25">
      <c r="A15" t="str">
        <f>IF(B15&lt;=$C$4,B15,"")</f>
        <v/>
      </c>
      <c r="B15">
        <v>8</v>
      </c>
      <c r="C15" s="7" t="str">
        <f>IF(B15&gt;$C$4,"",G14)</f>
        <v/>
      </c>
      <c r="D15" s="7" t="str">
        <f>IF(B15&gt;$C$4,"",$C$5/12*C15)</f>
        <v/>
      </c>
      <c r="E15" s="7" t="str">
        <f>IF(A15&gt;$C$4*12,"",$C$3/$C$4)</f>
        <v/>
      </c>
      <c r="F15" s="7" t="str">
        <f>IF(B15&gt;$C$4,"",E15+D15)</f>
        <v/>
      </c>
      <c r="G15" s="7" t="str">
        <f>IF(B15&gt;$C$4,"",C15-E15)</f>
        <v/>
      </c>
    </row>
    <row r="16" spans="1:7" x14ac:dyDescent="0.25">
      <c r="A16" t="str">
        <f>IF(B16&lt;=$C$4,B16,"")</f>
        <v/>
      </c>
      <c r="B16">
        <v>9</v>
      </c>
      <c r="C16" s="7" t="str">
        <f>IF(B16&gt;$C$4,"",G15)</f>
        <v/>
      </c>
      <c r="D16" s="7" t="str">
        <f>IF(B16&gt;$C$4,"",$C$5/12*C16)</f>
        <v/>
      </c>
      <c r="E16" s="7" t="str">
        <f>IF(A16&gt;$C$4*12,"",$C$3/$C$4)</f>
        <v/>
      </c>
      <c r="F16" s="7" t="str">
        <f>IF(B16&gt;$C$4,"",E16+D16)</f>
        <v/>
      </c>
      <c r="G16" s="7" t="str">
        <f>IF(B16&gt;$C$4,"",C16-E16)</f>
        <v/>
      </c>
    </row>
    <row r="17" spans="1:7" x14ac:dyDescent="0.25">
      <c r="A17" t="str">
        <f>IF(B17&lt;=$C$4,B17,"")</f>
        <v/>
      </c>
      <c r="B17">
        <v>10</v>
      </c>
      <c r="C17" s="7" t="str">
        <f>IF(B17&gt;$C$4,"",G16)</f>
        <v/>
      </c>
      <c r="D17" s="7" t="str">
        <f>IF(B17&gt;$C$4,"",$C$5/12*C17)</f>
        <v/>
      </c>
      <c r="E17" s="7" t="str">
        <f>IF(A17&gt;$C$4*12,"",$C$3/$C$4)</f>
        <v/>
      </c>
      <c r="F17" s="7" t="str">
        <f>IF(B17&gt;$C$4,"",E17+D17)</f>
        <v/>
      </c>
      <c r="G17" s="7" t="str">
        <f>IF(B17&gt;$C$4,"",C17-E17)</f>
        <v/>
      </c>
    </row>
    <row r="18" spans="1:7" x14ac:dyDescent="0.25">
      <c r="A18" t="str">
        <f>IF(B18&lt;=$C$4,B18,"")</f>
        <v/>
      </c>
      <c r="B18">
        <v>11</v>
      </c>
      <c r="C18" s="7" t="str">
        <f>IF(B18&gt;$C$4,"",G17)</f>
        <v/>
      </c>
      <c r="D18" s="7" t="str">
        <f>IF(B18&gt;$C$4,"",$C$5/12*C18)</f>
        <v/>
      </c>
      <c r="E18" s="7" t="str">
        <f>IF(A18&gt;$C$4*12,"",$C$3/$C$4)</f>
        <v/>
      </c>
      <c r="F18" s="7" t="str">
        <f>IF(B18&gt;$C$4,"",E18+D18)</f>
        <v/>
      </c>
      <c r="G18" s="7" t="str">
        <f>IF(B18&gt;$C$4,"",C18-E18)</f>
        <v/>
      </c>
    </row>
    <row r="19" spans="1:7" x14ac:dyDescent="0.25">
      <c r="A19" t="str">
        <f>IF(B19&lt;=$C$4,B19,"")</f>
        <v/>
      </c>
      <c r="B19">
        <v>12</v>
      </c>
      <c r="C19" s="7" t="str">
        <f>IF(B19&gt;$C$4,"",G18)</f>
        <v/>
      </c>
      <c r="D19" s="7" t="str">
        <f>IF(B19&gt;$C$4,"",$C$5/12*C19)</f>
        <v/>
      </c>
      <c r="E19" s="7" t="str">
        <f>IF(A19&gt;$C$4*12,"",$C$3/$C$4)</f>
        <v/>
      </c>
      <c r="F19" s="7" t="str">
        <f>IF(B19&gt;$C$4,"",E19+D19)</f>
        <v/>
      </c>
      <c r="G19" s="7" t="str">
        <f>IF(B19&gt;$C$4,"",C19-E19)</f>
        <v/>
      </c>
    </row>
    <row r="20" spans="1:7" x14ac:dyDescent="0.25">
      <c r="A20" t="str">
        <f>IF(B20&lt;=$C$4,B20,"")</f>
        <v/>
      </c>
      <c r="B20">
        <v>13</v>
      </c>
      <c r="C20" s="7" t="str">
        <f>IF(B20&gt;$C$4,"",G19)</f>
        <v/>
      </c>
      <c r="D20" s="7" t="str">
        <f>IF(B20&gt;$C$4,"",$C$5/12*C20)</f>
        <v/>
      </c>
      <c r="E20" s="7" t="str">
        <f>IF(A20&gt;$C$4*12,"",$C$3/$C$4)</f>
        <v/>
      </c>
      <c r="F20" s="7" t="str">
        <f>IF(B20&gt;$C$4,"",E20+D20)</f>
        <v/>
      </c>
      <c r="G20" s="7" t="str">
        <f>IF(B20&gt;$C$4,"",C20-E20)</f>
        <v/>
      </c>
    </row>
    <row r="21" spans="1:7" x14ac:dyDescent="0.25">
      <c r="A21" t="str">
        <f>IF(B21&lt;=$C$4,B21,"")</f>
        <v/>
      </c>
      <c r="B21">
        <v>14</v>
      </c>
      <c r="C21" s="7" t="str">
        <f>IF(B21&gt;$C$4,"",G20)</f>
        <v/>
      </c>
      <c r="D21" s="7" t="str">
        <f>IF(B21&gt;$C$4,"",$C$5/12*C21)</f>
        <v/>
      </c>
      <c r="E21" s="7" t="str">
        <f>IF(A21&gt;$C$4*12,"",$C$3/$C$4)</f>
        <v/>
      </c>
      <c r="F21" s="7" t="str">
        <f>IF(B21&gt;$C$4,"",E21+D21)</f>
        <v/>
      </c>
      <c r="G21" s="7" t="str">
        <f>IF(B21&gt;$C$4,"",C21-E21)</f>
        <v/>
      </c>
    </row>
    <row r="22" spans="1:7" x14ac:dyDescent="0.25">
      <c r="A22" t="str">
        <f>IF(B22&lt;=$C$4,B22,"")</f>
        <v/>
      </c>
      <c r="B22">
        <v>15</v>
      </c>
      <c r="C22" s="7" t="str">
        <f>IF(B22&gt;$C$4,"",G21)</f>
        <v/>
      </c>
      <c r="D22" s="7" t="str">
        <f>IF(B22&gt;$C$4,"",$C$5/12*C22)</f>
        <v/>
      </c>
      <c r="E22" s="7" t="str">
        <f>IF(A22&gt;$C$4*12,"",$C$3/$C$4)</f>
        <v/>
      </c>
      <c r="F22" s="7" t="str">
        <f>IF(B22&gt;$C$4,"",E22+D22)</f>
        <v/>
      </c>
      <c r="G22" s="7" t="str">
        <f>IF(B22&gt;$C$4,"",C22-E22)</f>
        <v/>
      </c>
    </row>
    <row r="23" spans="1:7" x14ac:dyDescent="0.25">
      <c r="A23" t="str">
        <f>IF(B23&lt;=$C$4,B23,"")</f>
        <v/>
      </c>
      <c r="B23">
        <v>16</v>
      </c>
      <c r="C23" s="7" t="str">
        <f>IF(B23&gt;$C$4,"",G22)</f>
        <v/>
      </c>
      <c r="D23" s="7" t="str">
        <f>IF(B23&gt;$C$4,"",$C$5/12*C23)</f>
        <v/>
      </c>
      <c r="E23" s="7" t="str">
        <f>IF(A23&gt;$C$4*12,"",$C$3/$C$4)</f>
        <v/>
      </c>
      <c r="F23" s="7" t="str">
        <f>IF(B23&gt;$C$4,"",E23+D23)</f>
        <v/>
      </c>
      <c r="G23" s="7" t="str">
        <f>IF(B23&gt;$C$4,"",C23-E23)</f>
        <v/>
      </c>
    </row>
    <row r="24" spans="1:7" x14ac:dyDescent="0.25">
      <c r="A24" t="str">
        <f>IF(B24&lt;=$C$4,B24,"")</f>
        <v/>
      </c>
      <c r="B24">
        <v>17</v>
      </c>
      <c r="C24" s="7" t="str">
        <f>IF(B24&gt;$C$4,"",G23)</f>
        <v/>
      </c>
      <c r="D24" s="7" t="str">
        <f>IF(B24&gt;$C$4,"",$C$5/12*C24)</f>
        <v/>
      </c>
      <c r="E24" s="7" t="str">
        <f>IF(A24&gt;$C$4*12,"",$C$3/$C$4)</f>
        <v/>
      </c>
      <c r="F24" s="7" t="str">
        <f>IF(B24&gt;$C$4,"",E24+D24)</f>
        <v/>
      </c>
      <c r="G24" s="7" t="str">
        <f>IF(B24&gt;$C$4,"",C24-E24)</f>
        <v/>
      </c>
    </row>
    <row r="25" spans="1:7" x14ac:dyDescent="0.25">
      <c r="A25" t="str">
        <f>IF(B25&lt;=$C$4,B25,"")</f>
        <v/>
      </c>
      <c r="B25">
        <v>18</v>
      </c>
      <c r="C25" s="7" t="str">
        <f>IF(B25&gt;$C$4,"",G24)</f>
        <v/>
      </c>
      <c r="D25" s="7" t="str">
        <f>IF(B25&gt;$C$4,"",$C$5/12*C25)</f>
        <v/>
      </c>
      <c r="E25" s="7" t="str">
        <f>IF(A25&gt;$C$4*12,"",$C$3/$C$4)</f>
        <v/>
      </c>
      <c r="F25" s="7" t="str">
        <f>IF(B25&gt;$C$4,"",E25+D25)</f>
        <v/>
      </c>
      <c r="G25" s="7" t="str">
        <f>IF(B25&gt;$C$4,"",C25-E25)</f>
        <v/>
      </c>
    </row>
    <row r="26" spans="1:7" x14ac:dyDescent="0.25">
      <c r="A26" t="str">
        <f>IF(B26&lt;=$C$4,B26,"")</f>
        <v/>
      </c>
      <c r="B26">
        <v>19</v>
      </c>
      <c r="C26" s="7" t="str">
        <f>IF(B26&gt;$C$4,"",G25)</f>
        <v/>
      </c>
      <c r="D26" s="7" t="str">
        <f>IF(B26&gt;$C$4,"",$C$5/12*C26)</f>
        <v/>
      </c>
      <c r="E26" s="7" t="str">
        <f>IF(A26&gt;$C$4*12,"",$C$3/$C$4)</f>
        <v/>
      </c>
      <c r="F26" s="7" t="str">
        <f>IF(B26&gt;$C$4,"",E26+D26)</f>
        <v/>
      </c>
      <c r="G26" s="7" t="str">
        <f>IF(B26&gt;$C$4,"",C26-E26)</f>
        <v/>
      </c>
    </row>
    <row r="27" spans="1:7" x14ac:dyDescent="0.25">
      <c r="A27" t="str">
        <f>IF(B27&lt;=$C$4,B27,"")</f>
        <v/>
      </c>
      <c r="B27">
        <v>20</v>
      </c>
      <c r="C27" s="7" t="str">
        <f>IF(B27&gt;$C$4,"",G26)</f>
        <v/>
      </c>
      <c r="D27" s="7" t="str">
        <f>IF(B27&gt;$C$4,"",$C$5/12*C27)</f>
        <v/>
      </c>
      <c r="E27" s="7" t="str">
        <f>IF(A27&gt;$C$4*12,"",$C$3/$C$4)</f>
        <v/>
      </c>
      <c r="F27" s="7" t="str">
        <f>IF(B27&gt;$C$4,"",E27+D27)</f>
        <v/>
      </c>
      <c r="G27" s="7" t="str">
        <f>IF(B27&gt;$C$4,"",C27-E27)</f>
        <v/>
      </c>
    </row>
    <row r="28" spans="1:7" x14ac:dyDescent="0.25">
      <c r="A28" t="str">
        <f>IF(B28&lt;=$C$4,B28,"")</f>
        <v/>
      </c>
      <c r="B28">
        <v>21</v>
      </c>
      <c r="C28" s="7" t="str">
        <f>IF(B28&gt;$C$4,"",G27)</f>
        <v/>
      </c>
      <c r="D28" s="7" t="str">
        <f>IF(B28&gt;$C$4,"",$C$5/12*C28)</f>
        <v/>
      </c>
      <c r="E28" s="7" t="str">
        <f>IF(A28&gt;$C$4*12,"",$C$3/$C$4)</f>
        <v/>
      </c>
      <c r="F28" s="7" t="str">
        <f>IF(B28&gt;$C$4,"",E28+D28)</f>
        <v/>
      </c>
      <c r="G28" s="7" t="str">
        <f>IF(B28&gt;$C$4,"",C28-E28)</f>
        <v/>
      </c>
    </row>
    <row r="29" spans="1:7" x14ac:dyDescent="0.25">
      <c r="A29" t="str">
        <f>IF(B29&lt;=$C$4,B29,"")</f>
        <v/>
      </c>
      <c r="B29">
        <v>22</v>
      </c>
      <c r="C29" s="7" t="str">
        <f>IF(B29&gt;$C$4,"",G28)</f>
        <v/>
      </c>
      <c r="D29" s="7" t="str">
        <f>IF(B29&gt;$C$4,"",$C$5/12*C29)</f>
        <v/>
      </c>
      <c r="E29" s="7" t="str">
        <f>IF(A29&gt;$C$4*12,"",$C$3/$C$4)</f>
        <v/>
      </c>
      <c r="F29" s="7" t="str">
        <f>IF(B29&gt;$C$4,"",E29+D29)</f>
        <v/>
      </c>
      <c r="G29" s="7" t="str">
        <f>IF(B29&gt;$C$4,"",C29-E29)</f>
        <v/>
      </c>
    </row>
    <row r="30" spans="1:7" x14ac:dyDescent="0.25">
      <c r="A30" t="str">
        <f>IF(B30&lt;=$C$4,B30,"")</f>
        <v/>
      </c>
      <c r="B30">
        <v>23</v>
      </c>
      <c r="C30" s="7" t="str">
        <f>IF(B30&gt;$C$4,"",G29)</f>
        <v/>
      </c>
      <c r="D30" s="7" t="str">
        <f>IF(B30&gt;$C$4,"",$C$5/12*C30)</f>
        <v/>
      </c>
      <c r="E30" s="7" t="str">
        <f>IF(A30&gt;$C$4*12,"",$C$3/$C$4)</f>
        <v/>
      </c>
      <c r="F30" s="7" t="str">
        <f>IF(B30&gt;$C$4,"",E30+D30)</f>
        <v/>
      </c>
      <c r="G30" s="7" t="str">
        <f>IF(B30&gt;$C$4,"",C30-E30)</f>
        <v/>
      </c>
    </row>
    <row r="31" spans="1:7" x14ac:dyDescent="0.25">
      <c r="A31" t="str">
        <f>IF(B31&lt;=$C$4,B31,"")</f>
        <v/>
      </c>
      <c r="B31">
        <v>24</v>
      </c>
      <c r="C31" s="7" t="str">
        <f>IF(B31&gt;$C$4,"",G30)</f>
        <v/>
      </c>
      <c r="D31" s="7" t="str">
        <f>IF(B31&gt;$C$4,"",$C$5/12*C31)</f>
        <v/>
      </c>
      <c r="E31" s="7" t="str">
        <f>IF(A31&gt;$C$4*12,"",$C$3/$C$4)</f>
        <v/>
      </c>
      <c r="F31" s="7" t="str">
        <f>IF(B31&gt;$C$4,"",E31+D31)</f>
        <v/>
      </c>
      <c r="G31" s="7" t="str">
        <f>IF(B31&gt;$C$4,"",C31-E31)</f>
        <v/>
      </c>
    </row>
    <row r="32" spans="1:7" x14ac:dyDescent="0.25">
      <c r="A32" t="str">
        <f>IF(B32&lt;=$C$4,B32,"")</f>
        <v/>
      </c>
      <c r="B32">
        <v>25</v>
      </c>
      <c r="C32" s="7" t="str">
        <f>IF(B32&gt;$C$4,"",G31)</f>
        <v/>
      </c>
      <c r="D32" s="7" t="str">
        <f>IF(B32&gt;$C$4,"",$C$5/12*C32)</f>
        <v/>
      </c>
      <c r="E32" s="7" t="str">
        <f>IF(A32&gt;$C$4*12,"",$C$3/$C$4)</f>
        <v/>
      </c>
      <c r="F32" s="7" t="str">
        <f>IF(B32&gt;$C$4,"",E32+D32)</f>
        <v/>
      </c>
      <c r="G32" s="7" t="str">
        <f>IF(B32&gt;$C$4,"",C32-E32)</f>
        <v/>
      </c>
    </row>
    <row r="33" spans="1:7" x14ac:dyDescent="0.25">
      <c r="A33" t="str">
        <f>IF(B33&lt;=$C$4,B33,"")</f>
        <v/>
      </c>
      <c r="B33">
        <v>26</v>
      </c>
      <c r="C33" s="7" t="str">
        <f>IF(B33&gt;$C$4,"",G32)</f>
        <v/>
      </c>
      <c r="D33" s="7" t="str">
        <f>IF(B33&gt;$C$4,"",$C$5/12*C33)</f>
        <v/>
      </c>
      <c r="E33" s="7" t="str">
        <f>IF(A33&gt;$C$4*12,"",$C$3/$C$4)</f>
        <v/>
      </c>
      <c r="F33" s="7" t="str">
        <f>IF(B33&gt;$C$4,"",E33+D33)</f>
        <v/>
      </c>
      <c r="G33" s="7" t="str">
        <f>IF(B33&gt;$C$4,"",C33-E33)</f>
        <v/>
      </c>
    </row>
    <row r="34" spans="1:7" x14ac:dyDescent="0.25">
      <c r="A34" t="str">
        <f>IF(B34&lt;=$C$4,B34,"")</f>
        <v/>
      </c>
      <c r="B34">
        <v>27</v>
      </c>
      <c r="C34" s="7" t="str">
        <f>IF(B34&gt;$C$4,"",G33)</f>
        <v/>
      </c>
      <c r="D34" s="7" t="str">
        <f>IF(B34&gt;$C$4,"",$C$5/12*C34)</f>
        <v/>
      </c>
      <c r="E34" s="7" t="str">
        <f>IF(A34&gt;$C$4*12,"",$C$3/$C$4)</f>
        <v/>
      </c>
      <c r="F34" s="7" t="str">
        <f>IF(B34&gt;$C$4,"",E34+D34)</f>
        <v/>
      </c>
      <c r="G34" s="7" t="str">
        <f>IF(B34&gt;$C$4,"",C34-E34)</f>
        <v/>
      </c>
    </row>
    <row r="35" spans="1:7" x14ac:dyDescent="0.25">
      <c r="A35" t="str">
        <f>IF(B35&lt;=$C$4,B35,"")</f>
        <v/>
      </c>
      <c r="B35">
        <v>28</v>
      </c>
      <c r="C35" s="7" t="str">
        <f>IF(B35&gt;$C$4,"",G34)</f>
        <v/>
      </c>
      <c r="D35" s="7" t="str">
        <f>IF(B35&gt;$C$4,"",$C$5/12*C35)</f>
        <v/>
      </c>
      <c r="E35" s="7" t="str">
        <f>IF(A35&gt;$C$4*12,"",$C$3/$C$4)</f>
        <v/>
      </c>
      <c r="F35" s="7" t="str">
        <f>IF(B35&gt;$C$4,"",E35+D35)</f>
        <v/>
      </c>
      <c r="G35" s="7" t="str">
        <f>IF(B35&gt;$C$4,"",C35-E35)</f>
        <v/>
      </c>
    </row>
    <row r="36" spans="1:7" x14ac:dyDescent="0.25">
      <c r="A36" t="str">
        <f>IF(B36&lt;=$C$4,B36,"")</f>
        <v/>
      </c>
      <c r="B36">
        <v>29</v>
      </c>
      <c r="C36" s="7" t="str">
        <f>IF(B36&gt;$C$4,"",G35)</f>
        <v/>
      </c>
      <c r="D36" s="7" t="str">
        <f>IF(B36&gt;$C$4,"",$C$5/12*C36)</f>
        <v/>
      </c>
      <c r="E36" s="7" t="str">
        <f>IF(A36&gt;$C$4*12,"",$C$3/$C$4)</f>
        <v/>
      </c>
      <c r="F36" s="7" t="str">
        <f>IF(B36&gt;$C$4,"",E36+D36)</f>
        <v/>
      </c>
      <c r="G36" s="7" t="str">
        <f>IF(B36&gt;$C$4,"",C36-E36)</f>
        <v/>
      </c>
    </row>
    <row r="37" spans="1:7" x14ac:dyDescent="0.25">
      <c r="A37" t="str">
        <f>IF(B37&lt;=$C$4,B37,"")</f>
        <v/>
      </c>
      <c r="B37">
        <v>30</v>
      </c>
      <c r="C37" s="7" t="str">
        <f>IF(B37&gt;$C$4,"",G36)</f>
        <v/>
      </c>
      <c r="D37" s="7" t="str">
        <f>IF(B37&gt;$C$4,"",$C$5/12*C37)</f>
        <v/>
      </c>
      <c r="E37" s="7" t="str">
        <f>IF(A37&gt;$C$4*12,"",$C$3/$C$4)</f>
        <v/>
      </c>
      <c r="F37" s="7" t="str">
        <f>IF(B37&gt;$C$4,"",E37+D37)</f>
        <v/>
      </c>
      <c r="G37" s="7" t="str">
        <f>IF(B37&gt;$C$4,"",C37-E37)</f>
        <v/>
      </c>
    </row>
    <row r="38" spans="1:7" x14ac:dyDescent="0.25">
      <c r="A38" t="str">
        <f>IF(B38&lt;=$C$4,B38,"")</f>
        <v/>
      </c>
      <c r="B38">
        <v>31</v>
      </c>
      <c r="C38" s="7" t="str">
        <f>IF(B38&gt;$C$4,"",G37)</f>
        <v/>
      </c>
      <c r="D38" s="7" t="str">
        <f>IF(B38&gt;$C$4,"",$C$5/12*C38)</f>
        <v/>
      </c>
      <c r="E38" s="7" t="str">
        <f>IF(A38&gt;$C$4*12,"",$C$3/$C$4)</f>
        <v/>
      </c>
      <c r="F38" s="7" t="str">
        <f>IF(B38&gt;$C$4,"",E38+D38)</f>
        <v/>
      </c>
      <c r="G38" s="7" t="str">
        <f>IF(B38&gt;$C$4,"",C38-E38)</f>
        <v/>
      </c>
    </row>
    <row r="39" spans="1:7" x14ac:dyDescent="0.25">
      <c r="A39" t="str">
        <f>IF(B39&lt;=$C$4,B39,"")</f>
        <v/>
      </c>
      <c r="B39">
        <v>32</v>
      </c>
      <c r="C39" s="7" t="str">
        <f>IF(B39&gt;$C$4,"",G38)</f>
        <v/>
      </c>
      <c r="D39" s="7" t="str">
        <f>IF(B39&gt;$C$4,"",$C$5/12*C39)</f>
        <v/>
      </c>
      <c r="E39" s="7" t="str">
        <f>IF(A39&gt;$C$4*12,"",$C$3/$C$4)</f>
        <v/>
      </c>
      <c r="F39" s="7" t="str">
        <f>IF(B39&gt;$C$4,"",E39+D39)</f>
        <v/>
      </c>
      <c r="G39" s="7" t="str">
        <f>IF(B39&gt;$C$4,"",C39-E39)</f>
        <v/>
      </c>
    </row>
    <row r="40" spans="1:7" x14ac:dyDescent="0.25">
      <c r="A40" t="str">
        <f>IF(B40&lt;=$C$4,B40,"")</f>
        <v/>
      </c>
      <c r="B40">
        <v>33</v>
      </c>
      <c r="C40" s="7" t="str">
        <f>IF(B40&gt;$C$4,"",G39)</f>
        <v/>
      </c>
      <c r="D40" s="7" t="str">
        <f>IF(B40&gt;$C$4,"",$C$5/12*C40)</f>
        <v/>
      </c>
      <c r="E40" s="7" t="str">
        <f>IF(A40&gt;$C$4*12,"",$C$3/$C$4)</f>
        <v/>
      </c>
      <c r="F40" s="7" t="str">
        <f>IF(B40&gt;$C$4,"",E40+D40)</f>
        <v/>
      </c>
      <c r="G40" s="7" t="str">
        <f>IF(B40&gt;$C$4,"",C40-E40)</f>
        <v/>
      </c>
    </row>
    <row r="41" spans="1:7" x14ac:dyDescent="0.25">
      <c r="A41" t="str">
        <f>IF(B41&lt;=$C$4,B41,"")</f>
        <v/>
      </c>
      <c r="B41">
        <v>34</v>
      </c>
      <c r="C41" s="7" t="str">
        <f>IF(B41&gt;$C$4,"",G40)</f>
        <v/>
      </c>
      <c r="D41" s="7" t="str">
        <f>IF(B41&gt;$C$4,"",$C$5/12*C41)</f>
        <v/>
      </c>
      <c r="E41" s="7" t="str">
        <f>IF(A41&gt;$C$4*12,"",$C$3/$C$4)</f>
        <v/>
      </c>
      <c r="F41" s="7" t="str">
        <f>IF(B41&gt;$C$4,"",E41+D41)</f>
        <v/>
      </c>
      <c r="G41" s="7" t="str">
        <f>IF(B41&gt;$C$4,"",C41-E41)</f>
        <v/>
      </c>
    </row>
    <row r="42" spans="1:7" x14ac:dyDescent="0.25">
      <c r="A42" t="str">
        <f>IF(B42&lt;=$C$4,B42,"")</f>
        <v/>
      </c>
      <c r="B42">
        <v>35</v>
      </c>
      <c r="C42" s="7" t="str">
        <f>IF(B42&gt;$C$4,"",G41)</f>
        <v/>
      </c>
      <c r="D42" s="7" t="str">
        <f>IF(B42&gt;$C$4,"",$C$5/12*C42)</f>
        <v/>
      </c>
      <c r="E42" s="7" t="str">
        <f>IF(A42&gt;$C$4*12,"",$C$3/$C$4)</f>
        <v/>
      </c>
      <c r="F42" s="7" t="str">
        <f>IF(B42&gt;$C$4,"",E42+D42)</f>
        <v/>
      </c>
      <c r="G42" s="7" t="str">
        <f>IF(B42&gt;$C$4,"",C42-E42)</f>
        <v/>
      </c>
    </row>
    <row r="43" spans="1:7" x14ac:dyDescent="0.25">
      <c r="A43" t="str">
        <f>IF(B43&lt;=$C$4,B43,"")</f>
        <v/>
      </c>
      <c r="B43">
        <v>36</v>
      </c>
      <c r="C43" s="7" t="str">
        <f>IF(B43&gt;$C$4,"",G42)</f>
        <v/>
      </c>
      <c r="D43" s="7" t="str">
        <f>IF(B43&gt;$C$4,"",$C$5/12*C43)</f>
        <v/>
      </c>
      <c r="E43" s="7" t="str">
        <f>IF(A43&gt;$C$4*12,"",$C$3/$C$4)</f>
        <v/>
      </c>
      <c r="F43" s="7" t="str">
        <f>IF(B43&gt;$C$4,"",E43+D43)</f>
        <v/>
      </c>
      <c r="G43" s="7" t="str">
        <f>IF(B43&gt;$C$4,"",C43-E43)</f>
        <v/>
      </c>
    </row>
    <row r="44" spans="1:7" x14ac:dyDescent="0.25">
      <c r="A44" t="str">
        <f>IF(B44&lt;=$C$4,B44,"")</f>
        <v/>
      </c>
      <c r="B44">
        <v>37</v>
      </c>
      <c r="C44" s="7" t="str">
        <f>IF(B44&gt;$C$4,"",G43)</f>
        <v/>
      </c>
      <c r="D44" s="7" t="str">
        <f>IF(B44&gt;$C$4,"",$C$5/12*C44)</f>
        <v/>
      </c>
      <c r="E44" s="7" t="str">
        <f>IF(A44&gt;$C$4*12,"",$C$3/$C$4)</f>
        <v/>
      </c>
      <c r="F44" s="7" t="str">
        <f>IF(B44&gt;$C$4,"",E44+D44)</f>
        <v/>
      </c>
      <c r="G44" s="7" t="str">
        <f>IF(B44&gt;$C$4,"",C44-E44)</f>
        <v/>
      </c>
    </row>
    <row r="45" spans="1:7" x14ac:dyDescent="0.25">
      <c r="A45" t="str">
        <f>IF(B45&lt;=$C$4,B45,"")</f>
        <v/>
      </c>
      <c r="B45">
        <v>38</v>
      </c>
      <c r="C45" s="7" t="str">
        <f>IF(B45&gt;$C$4,"",G44)</f>
        <v/>
      </c>
      <c r="D45" s="7" t="str">
        <f>IF(B45&gt;$C$4,"",$C$5/12*C45)</f>
        <v/>
      </c>
      <c r="E45" s="7" t="str">
        <f>IF(A45&gt;$C$4*12,"",$C$3/$C$4)</f>
        <v/>
      </c>
      <c r="F45" s="7" t="str">
        <f>IF(B45&gt;$C$4,"",E45+D45)</f>
        <v/>
      </c>
      <c r="G45" s="7" t="str">
        <f>IF(B45&gt;$C$4,"",C45-E45)</f>
        <v/>
      </c>
    </row>
    <row r="46" spans="1:7" x14ac:dyDescent="0.25">
      <c r="A46" t="str">
        <f>IF(B46&lt;=$C$4,B46,"")</f>
        <v/>
      </c>
      <c r="B46">
        <v>39</v>
      </c>
      <c r="C46" s="7" t="str">
        <f>IF(B46&gt;$C$4,"",G45)</f>
        <v/>
      </c>
      <c r="D46" s="7" t="str">
        <f>IF(B46&gt;$C$4,"",$C$5/12*C46)</f>
        <v/>
      </c>
      <c r="E46" s="7" t="str">
        <f>IF(A46&gt;$C$4*12,"",$C$3/$C$4)</f>
        <v/>
      </c>
      <c r="F46" s="7" t="str">
        <f>IF(B46&gt;$C$4,"",E46+D46)</f>
        <v/>
      </c>
      <c r="G46" s="7" t="str">
        <f>IF(B46&gt;$C$4,"",C46-E46)</f>
        <v/>
      </c>
    </row>
    <row r="47" spans="1:7" x14ac:dyDescent="0.25">
      <c r="A47" t="str">
        <f>IF(B47&lt;=$C$4,B47,"")</f>
        <v/>
      </c>
      <c r="B47">
        <v>40</v>
      </c>
      <c r="C47" s="7" t="str">
        <f>IF(B47&gt;$C$4,"",G46)</f>
        <v/>
      </c>
      <c r="D47" s="7" t="str">
        <f>IF(B47&gt;$C$4,"",$C$5/12*C47)</f>
        <v/>
      </c>
      <c r="E47" s="7" t="str">
        <f>IF(A47&gt;$C$4*12,"",$C$3/$C$4)</f>
        <v/>
      </c>
      <c r="F47" s="7" t="str">
        <f>IF(B47&gt;$C$4,"",E47+D47)</f>
        <v/>
      </c>
      <c r="G47" s="7" t="str">
        <f>IF(B47&gt;$C$4,"",C47-E47)</f>
        <v/>
      </c>
    </row>
    <row r="48" spans="1:7" x14ac:dyDescent="0.25">
      <c r="A48" t="str">
        <f>IF(B48&lt;=$C$4,B48,"")</f>
        <v/>
      </c>
      <c r="B48">
        <v>41</v>
      </c>
      <c r="C48" s="7" t="str">
        <f>IF(B48&gt;$C$4,"",G47)</f>
        <v/>
      </c>
      <c r="D48" s="7" t="str">
        <f>IF(B48&gt;$C$4,"",$C$5/12*C48)</f>
        <v/>
      </c>
      <c r="E48" s="7" t="str">
        <f>IF(A48&gt;$C$4*12,"",$C$3/$C$4)</f>
        <v/>
      </c>
      <c r="F48" s="7" t="str">
        <f>IF(B48&gt;$C$4,"",E48+D48)</f>
        <v/>
      </c>
      <c r="G48" s="7" t="str">
        <f>IF(B48&gt;$C$4,"",C48-E48)</f>
        <v/>
      </c>
    </row>
    <row r="49" spans="1:7" x14ac:dyDescent="0.25">
      <c r="A49" t="str">
        <f>IF(B49&lt;=$C$4,B49,"")</f>
        <v/>
      </c>
      <c r="B49">
        <v>42</v>
      </c>
      <c r="C49" s="7" t="str">
        <f>IF(B49&gt;$C$4,"",G48)</f>
        <v/>
      </c>
      <c r="D49" s="7" t="str">
        <f>IF(B49&gt;$C$4,"",$C$5/12*C49)</f>
        <v/>
      </c>
      <c r="E49" s="7" t="str">
        <f>IF(A49&gt;$C$4*12,"",$C$3/$C$4)</f>
        <v/>
      </c>
      <c r="F49" s="7" t="str">
        <f>IF(B49&gt;$C$4,"",E49+D49)</f>
        <v/>
      </c>
      <c r="G49" s="7" t="str">
        <f>IF(B49&gt;$C$4,"",C49-E49)</f>
        <v/>
      </c>
    </row>
  </sheetData>
  <mergeCells count="1">
    <mergeCell ref="A1:G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6</vt:i4>
      </vt:variant>
    </vt:vector>
  </HeadingPairs>
  <TitlesOfParts>
    <vt:vector size="6" baseType="lpstr">
      <vt:lpstr>Betalning</vt:lpstr>
      <vt:lpstr>Lösning Betalning</vt:lpstr>
      <vt:lpstr>Slutvärde</vt:lpstr>
      <vt:lpstr>Lösning Slutvärde</vt:lpstr>
      <vt:lpstr>Rak amortering 1</vt:lpstr>
      <vt:lpstr>Rak amortering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 Ärlemalm</dc:creator>
  <cp:lastModifiedBy>Stefan Ärlemalm</cp:lastModifiedBy>
  <dcterms:created xsi:type="dcterms:W3CDTF">2024-03-17T10:23:25Z</dcterms:created>
  <dcterms:modified xsi:type="dcterms:W3CDTF">2024-03-18T08:43:13Z</dcterms:modified>
</cp:coreProperties>
</file>